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youland\Pictures\PANZER　BATTLES\"/>
    </mc:Choice>
  </mc:AlternateContent>
  <xr:revisionPtr revIDLastSave="0" documentId="13_ncr:1_{B9A379DC-0A49-4972-ABE4-D43FA2E8AC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T解析" sheetId="3" r:id="rId1"/>
    <sheet name="Counter Total" sheetId="8" r:id="rId2"/>
    <sheet name="ドイツ軍" sheetId="5" r:id="rId3"/>
    <sheet name="ソビエト連邦" sheetId="4" r:id="rId4"/>
    <sheet name="Artillery Power" sheetId="7" r:id="rId5"/>
    <sheet name="戦況支配率" sheetId="10" r:id="rId6"/>
  </sheets>
  <definedNames>
    <definedName name="_xlnm.Print_Area" localSheetId="3">ソビエト連邦!$AB$32:$AM$65</definedName>
    <definedName name="_xlnm.Print_Area" localSheetId="2">ドイツ軍!$O$58:$Z$117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9" i="10" l="1"/>
  <c r="AH78" i="10"/>
  <c r="AH63" i="10"/>
  <c r="AH64" i="10"/>
  <c r="AG79" i="10"/>
  <c r="AG78" i="10"/>
  <c r="AG64" i="10"/>
  <c r="AG63" i="10"/>
  <c r="AH48" i="10"/>
  <c r="AH49" i="10"/>
  <c r="AG49" i="10" l="1"/>
  <c r="N66" i="10"/>
  <c r="M66" i="10"/>
  <c r="N65" i="10"/>
  <c r="M65" i="10"/>
  <c r="N59" i="10"/>
  <c r="M59" i="10"/>
  <c r="N58" i="10"/>
  <c r="M58" i="10"/>
  <c r="N52" i="10"/>
  <c r="M52" i="10"/>
  <c r="N51" i="10"/>
  <c r="M51" i="10"/>
  <c r="H60" i="10"/>
  <c r="G60" i="10"/>
  <c r="H59" i="10"/>
  <c r="G59" i="10"/>
  <c r="H56" i="10"/>
  <c r="G56" i="10"/>
  <c r="H55" i="10"/>
  <c r="G55" i="10"/>
  <c r="H52" i="10"/>
  <c r="H51" i="10"/>
  <c r="G52" i="10"/>
  <c r="G51" i="10"/>
  <c r="AG48" i="10" l="1"/>
  <c r="O29" i="10"/>
  <c r="O28" i="10"/>
  <c r="N30" i="10"/>
  <c r="N29" i="10"/>
  <c r="N28" i="10"/>
  <c r="F40" i="10"/>
  <c r="F32" i="10"/>
  <c r="O35" i="3"/>
  <c r="O36" i="3"/>
  <c r="O37" i="3"/>
  <c r="O34" i="3"/>
  <c r="L36" i="3"/>
  <c r="L35" i="3"/>
  <c r="L34" i="3"/>
  <c r="F75" i="4" l="1"/>
  <c r="F76" i="4" s="1"/>
  <c r="H75" i="4"/>
  <c r="H76" i="4" s="1"/>
  <c r="J75" i="4"/>
  <c r="J76" i="4" s="1"/>
  <c r="D75" i="4"/>
  <c r="D76" i="4" s="1"/>
  <c r="F73" i="4"/>
  <c r="F74" i="4" s="1"/>
  <c r="H73" i="4"/>
  <c r="H74" i="4" s="1"/>
  <c r="J73" i="4"/>
  <c r="J74" i="4" s="1"/>
  <c r="D73" i="4"/>
  <c r="D74" i="4" s="1"/>
  <c r="AV33" i="4" l="1"/>
  <c r="AP55" i="4"/>
  <c r="AQ55" i="4"/>
  <c r="AR55" i="4"/>
  <c r="AS55" i="4"/>
  <c r="AS56" i="4" s="1"/>
  <c r="AU55" i="4"/>
  <c r="AV55" i="4"/>
  <c r="AW55" i="4"/>
  <c r="AW56" i="4" s="1"/>
  <c r="AQ56" i="4"/>
  <c r="AR56" i="4"/>
  <c r="AT56" i="4"/>
  <c r="AU56" i="4"/>
  <c r="AV56" i="4"/>
  <c r="AX56" i="4"/>
  <c r="AQ62" i="4"/>
  <c r="AT62" i="4" s="1"/>
  <c r="AQ63" i="4"/>
  <c r="AT63" i="4" s="1"/>
  <c r="AQ64" i="4"/>
  <c r="AT64" i="4"/>
  <c r="AQ65" i="4"/>
  <c r="AT65" i="4" s="1"/>
  <c r="AU65" i="4"/>
  <c r="AX65" i="4" s="1"/>
  <c r="AP66" i="4"/>
  <c r="AQ66" i="4"/>
  <c r="AR66" i="4"/>
  <c r="AS66" i="4"/>
  <c r="AU66" i="4"/>
  <c r="AX66" i="4" s="1"/>
  <c r="AV66" i="4"/>
  <c r="AW66" i="4"/>
  <c r="AI32" i="4"/>
  <c r="AC53" i="4"/>
  <c r="AD53" i="4"/>
  <c r="AE53" i="4"/>
  <c r="AF53" i="4"/>
  <c r="AF54" i="4" s="1"/>
  <c r="AH53" i="4"/>
  <c r="AH54" i="4" s="1"/>
  <c r="AI53" i="4"/>
  <c r="AJ53" i="4"/>
  <c r="AD54" i="4"/>
  <c r="AE54" i="4"/>
  <c r="AG54" i="4"/>
  <c r="AI54" i="4"/>
  <c r="AJ54" i="4"/>
  <c r="AK54" i="4"/>
  <c r="AI58" i="4"/>
  <c r="AD60" i="4"/>
  <c r="AG60" i="4" s="1"/>
  <c r="AD61" i="4"/>
  <c r="AG61" i="4" s="1"/>
  <c r="AD62" i="4"/>
  <c r="AG62" i="4" s="1"/>
  <c r="AD63" i="4"/>
  <c r="AG63" i="4"/>
  <c r="AK63" i="4"/>
  <c r="AC64" i="4"/>
  <c r="AD64" i="4"/>
  <c r="AE64" i="4"/>
  <c r="AE65" i="4" s="1"/>
  <c r="AF64" i="4"/>
  <c r="AH64" i="4"/>
  <c r="AK64" i="4" s="1"/>
  <c r="AK65" i="4" s="1"/>
  <c r="AI64" i="4"/>
  <c r="AJ64" i="4"/>
  <c r="AD65" i="4"/>
  <c r="AF65" i="4"/>
  <c r="AI65" i="4"/>
  <c r="AJ65" i="4"/>
  <c r="BH61" i="4"/>
  <c r="BH62" i="4"/>
  <c r="BH63" i="4"/>
  <c r="BK63" i="4" s="1"/>
  <c r="BH60" i="4"/>
  <c r="BD61" i="4"/>
  <c r="BG61" i="4" s="1"/>
  <c r="BD62" i="4"/>
  <c r="BG62" i="4" s="1"/>
  <c r="BD63" i="4"/>
  <c r="BG63" i="4" s="1"/>
  <c r="BD60" i="4"/>
  <c r="BG60" i="4" s="1"/>
  <c r="BG64" i="4" s="1"/>
  <c r="U70" i="4"/>
  <c r="X70" i="4" s="1"/>
  <c r="U71" i="4"/>
  <c r="X71" i="4" s="1"/>
  <c r="U72" i="4"/>
  <c r="X72" i="4" s="1"/>
  <c r="U69" i="4"/>
  <c r="X69" i="4" s="1"/>
  <c r="X76" i="4" s="1"/>
  <c r="Q69" i="4"/>
  <c r="T69" i="4" s="1"/>
  <c r="Q70" i="4"/>
  <c r="T70" i="4" s="1"/>
  <c r="Q71" i="4"/>
  <c r="T71" i="4" s="1"/>
  <c r="Q72" i="4"/>
  <c r="T72" i="4" s="1"/>
  <c r="Q73" i="4"/>
  <c r="T73" i="4" s="1"/>
  <c r="Q74" i="4"/>
  <c r="T74" i="4" s="1"/>
  <c r="Q75" i="4"/>
  <c r="T75" i="4" s="1"/>
  <c r="Q68" i="4"/>
  <c r="T68" i="4" s="1"/>
  <c r="T76" i="4" s="1"/>
  <c r="C61" i="7"/>
  <c r="D61" i="7"/>
  <c r="E61" i="7"/>
  <c r="F61" i="7"/>
  <c r="H61" i="7"/>
  <c r="I61" i="7"/>
  <c r="J61" i="7"/>
  <c r="C67" i="7"/>
  <c r="D67" i="7"/>
  <c r="E67" i="7"/>
  <c r="F67" i="7"/>
  <c r="H67" i="7"/>
  <c r="I67" i="7"/>
  <c r="J67" i="7"/>
  <c r="C74" i="7"/>
  <c r="D74" i="7"/>
  <c r="E74" i="7"/>
  <c r="F74" i="7"/>
  <c r="H74" i="7"/>
  <c r="I74" i="7"/>
  <c r="J74" i="7"/>
  <c r="AR67" i="4"/>
  <c r="AS67" i="4"/>
  <c r="AH65" i="4" l="1"/>
  <c r="AG64" i="4"/>
  <c r="AG65" i="4" s="1"/>
  <c r="AT66" i="4"/>
  <c r="AT67" i="4" s="1"/>
  <c r="E82" i="8"/>
  <c r="E80" i="8"/>
  <c r="E78" i="8"/>
  <c r="E76" i="8"/>
  <c r="E73" i="8"/>
  <c r="G61" i="8"/>
  <c r="E61" i="8"/>
  <c r="G57" i="8"/>
  <c r="E57" i="8"/>
  <c r="I38" i="8"/>
  <c r="H38" i="8"/>
  <c r="F38" i="8"/>
  <c r="E38" i="8"/>
  <c r="I36" i="8"/>
  <c r="H36" i="8"/>
  <c r="F36" i="8"/>
  <c r="E36" i="8"/>
  <c r="I34" i="8"/>
  <c r="H34" i="8"/>
  <c r="I32" i="8"/>
  <c r="H32" i="8"/>
  <c r="I29" i="8"/>
  <c r="H29" i="8"/>
  <c r="I13" i="8"/>
  <c r="H13" i="8"/>
  <c r="I9" i="8"/>
  <c r="H9" i="8"/>
  <c r="I6" i="8"/>
  <c r="H6" i="8"/>
  <c r="F34" i="8" l="1"/>
  <c r="E34" i="8"/>
  <c r="F32" i="8"/>
  <c r="E32" i="8"/>
  <c r="F29" i="8"/>
  <c r="E29" i="8"/>
  <c r="F13" i="8"/>
  <c r="E13" i="8"/>
  <c r="F9" i="8"/>
  <c r="E9" i="8"/>
  <c r="F6" i="8"/>
  <c r="E6" i="8"/>
  <c r="E85" i="8"/>
  <c r="D85" i="8"/>
  <c r="E54" i="8"/>
  <c r="E86" i="8" l="1"/>
  <c r="E64" i="8"/>
  <c r="D64" i="8"/>
  <c r="E65" i="8" l="1"/>
  <c r="E41" i="8"/>
  <c r="F41" i="8"/>
  <c r="G41" i="8"/>
  <c r="H41" i="8"/>
  <c r="I41" i="8"/>
  <c r="D41" i="8"/>
  <c r="H42" i="8" l="1"/>
  <c r="F42" i="8"/>
  <c r="I42" i="8"/>
  <c r="E42" i="8"/>
  <c r="G16" i="8"/>
  <c r="E16" i="8" l="1"/>
  <c r="F16" i="8"/>
  <c r="H16" i="8"/>
  <c r="H17" i="8" s="1"/>
  <c r="I16" i="8"/>
  <c r="I17" i="8" s="1"/>
  <c r="D16" i="8"/>
  <c r="F17" i="8" l="1"/>
  <c r="E17" i="8"/>
  <c r="V58" i="5"/>
  <c r="D80" i="7"/>
  <c r="E80" i="7"/>
  <c r="F80" i="7"/>
  <c r="H80" i="7"/>
  <c r="I80" i="7"/>
  <c r="J80" i="7"/>
  <c r="C80" i="7"/>
  <c r="H126" i="7" l="1"/>
  <c r="K126" i="7" s="1"/>
  <c r="H127" i="7"/>
  <c r="K127" i="7" s="1"/>
  <c r="H128" i="7"/>
  <c r="K128" i="7" s="1"/>
  <c r="H125" i="7"/>
  <c r="D126" i="7"/>
  <c r="G126" i="7" s="1"/>
  <c r="D127" i="7"/>
  <c r="G127" i="7" s="1"/>
  <c r="D128" i="7"/>
  <c r="G128" i="7" s="1"/>
  <c r="D125" i="7"/>
  <c r="G125" i="7" s="1"/>
  <c r="E129" i="7"/>
  <c r="F129" i="7"/>
  <c r="I129" i="7"/>
  <c r="J129" i="7"/>
  <c r="H117" i="7"/>
  <c r="K117" i="7" s="1"/>
  <c r="H118" i="7"/>
  <c r="K118" i="7" s="1"/>
  <c r="H119" i="7"/>
  <c r="K119" i="7" s="1"/>
  <c r="H116" i="7"/>
  <c r="K116" i="7" s="1"/>
  <c r="D117" i="7"/>
  <c r="G117" i="7" s="1"/>
  <c r="D118" i="7"/>
  <c r="G118" i="7" s="1"/>
  <c r="D119" i="7"/>
  <c r="G119" i="7" s="1"/>
  <c r="D116" i="7"/>
  <c r="G116" i="7" s="1"/>
  <c r="E120" i="7"/>
  <c r="F120" i="7"/>
  <c r="I120" i="7"/>
  <c r="J120" i="7"/>
  <c r="D129" i="7" l="1"/>
  <c r="H120" i="7"/>
  <c r="G120" i="7"/>
  <c r="D120" i="7"/>
  <c r="H129" i="7"/>
  <c r="K125" i="7"/>
  <c r="K129" i="7" s="1"/>
  <c r="G129" i="7"/>
  <c r="K120" i="7"/>
  <c r="H108" i="7"/>
  <c r="K108" i="7" s="1"/>
  <c r="H109" i="7"/>
  <c r="K109" i="7" s="1"/>
  <c r="H110" i="7"/>
  <c r="K110" i="7" s="1"/>
  <c r="H107" i="7"/>
  <c r="K107" i="7" s="1"/>
  <c r="D108" i="7"/>
  <c r="G108" i="7" s="1"/>
  <c r="D109" i="7"/>
  <c r="G109" i="7" s="1"/>
  <c r="D110" i="7"/>
  <c r="G110" i="7" s="1"/>
  <c r="D107" i="7"/>
  <c r="H95" i="7"/>
  <c r="K95" i="7" s="1"/>
  <c r="H96" i="7"/>
  <c r="K96" i="7" s="1"/>
  <c r="H97" i="7"/>
  <c r="K97" i="7" s="1"/>
  <c r="H98" i="7"/>
  <c r="K98" i="7" s="1"/>
  <c r="H99" i="7"/>
  <c r="K99" i="7" s="1"/>
  <c r="H100" i="7"/>
  <c r="K100" i="7" s="1"/>
  <c r="H101" i="7"/>
  <c r="K101" i="7" s="1"/>
  <c r="H94" i="7"/>
  <c r="K94" i="7" s="1"/>
  <c r="D95" i="7"/>
  <c r="G95" i="7" s="1"/>
  <c r="D96" i="7"/>
  <c r="G96" i="7" s="1"/>
  <c r="D97" i="7"/>
  <c r="G97" i="7" s="1"/>
  <c r="D98" i="7"/>
  <c r="G98" i="7" s="1"/>
  <c r="D99" i="7"/>
  <c r="G99" i="7" s="1"/>
  <c r="D100" i="7"/>
  <c r="G100" i="7" s="1"/>
  <c r="D101" i="7"/>
  <c r="G101" i="7" s="1"/>
  <c r="D94" i="7"/>
  <c r="E89" i="7"/>
  <c r="F89" i="7"/>
  <c r="I89" i="7"/>
  <c r="J89" i="7"/>
  <c r="H87" i="7"/>
  <c r="H89" i="7" s="1"/>
  <c r="D88" i="7"/>
  <c r="G88" i="7" s="1"/>
  <c r="D87" i="7"/>
  <c r="D89" i="7" s="1"/>
  <c r="AH90" i="5"/>
  <c r="AH91" i="5"/>
  <c r="AH92" i="5"/>
  <c r="AH93" i="5"/>
  <c r="AK93" i="5" s="1"/>
  <c r="AH94" i="5"/>
  <c r="AK94" i="5" s="1"/>
  <c r="AH95" i="5"/>
  <c r="AK95" i="5" s="1"/>
  <c r="AH96" i="5"/>
  <c r="AK96" i="5" s="1"/>
  <c r="AH97" i="5"/>
  <c r="AK97" i="5" s="1"/>
  <c r="AH89" i="5"/>
  <c r="AD90" i="5"/>
  <c r="AG90" i="5" s="1"/>
  <c r="AD91" i="5"/>
  <c r="AG91" i="5" s="1"/>
  <c r="AD92" i="5"/>
  <c r="AG92" i="5" s="1"/>
  <c r="AD93" i="5"/>
  <c r="AG93" i="5" s="1"/>
  <c r="AD94" i="5"/>
  <c r="AG94" i="5" s="1"/>
  <c r="AD95" i="5"/>
  <c r="AG95" i="5" s="1"/>
  <c r="AD96" i="5"/>
  <c r="AG96" i="5" s="1"/>
  <c r="AD97" i="5"/>
  <c r="AG97" i="5" s="1"/>
  <c r="AD89" i="5"/>
  <c r="AG89" i="5" s="1"/>
  <c r="AG98" i="5" s="1"/>
  <c r="V98" i="5"/>
  <c r="U113" i="5"/>
  <c r="X113" i="5" s="1"/>
  <c r="U114" i="5"/>
  <c r="X114" i="5" s="1"/>
  <c r="U115" i="5"/>
  <c r="X115" i="5" s="1"/>
  <c r="U112" i="5"/>
  <c r="X112" i="5" s="1"/>
  <c r="X116" i="5" s="1"/>
  <c r="Q101" i="5"/>
  <c r="T101" i="5" s="1"/>
  <c r="Q102" i="5"/>
  <c r="T102" i="5" s="1"/>
  <c r="Q103" i="5"/>
  <c r="T103" i="5" s="1"/>
  <c r="Q104" i="5"/>
  <c r="T104" i="5" s="1"/>
  <c r="Q105" i="5"/>
  <c r="T105" i="5" s="1"/>
  <c r="Q106" i="5"/>
  <c r="T106" i="5" s="1"/>
  <c r="Q107" i="5"/>
  <c r="T107" i="5" s="1"/>
  <c r="Q108" i="5"/>
  <c r="T108" i="5" s="1"/>
  <c r="Q109" i="5"/>
  <c r="T109" i="5" s="1"/>
  <c r="Q110" i="5"/>
  <c r="T110" i="5" s="1"/>
  <c r="Q111" i="5"/>
  <c r="T111" i="5" s="1"/>
  <c r="Q112" i="5"/>
  <c r="T112" i="5" s="1"/>
  <c r="Q113" i="5"/>
  <c r="T113" i="5" s="1"/>
  <c r="Q114" i="5"/>
  <c r="T114" i="5" s="1"/>
  <c r="Q115" i="5"/>
  <c r="T115" i="5" s="1"/>
  <c r="Q100" i="5"/>
  <c r="T100" i="5" s="1"/>
  <c r="T116" i="5" s="1"/>
  <c r="I81" i="5"/>
  <c r="H90" i="5"/>
  <c r="K90" i="5" s="1"/>
  <c r="H91" i="5"/>
  <c r="K91" i="5" s="1"/>
  <c r="H92" i="5"/>
  <c r="K92" i="5" s="1"/>
  <c r="H89" i="5"/>
  <c r="K89" i="5" s="1"/>
  <c r="K94" i="5" s="1"/>
  <c r="D84" i="5"/>
  <c r="G84" i="5" s="1"/>
  <c r="D85" i="5"/>
  <c r="G85" i="5" s="1"/>
  <c r="D86" i="5"/>
  <c r="G86" i="5" s="1"/>
  <c r="D87" i="5"/>
  <c r="G87" i="5" s="1"/>
  <c r="D88" i="5"/>
  <c r="G88" i="5" s="1"/>
  <c r="D89" i="5"/>
  <c r="G89" i="5" s="1"/>
  <c r="D90" i="5"/>
  <c r="G90" i="5" s="1"/>
  <c r="D91" i="5"/>
  <c r="G91" i="5" s="1"/>
  <c r="D92" i="5"/>
  <c r="G92" i="5" s="1"/>
  <c r="D93" i="5"/>
  <c r="G93" i="5" s="1"/>
  <c r="D83" i="5"/>
  <c r="G83" i="5" s="1"/>
  <c r="G94" i="5" s="1"/>
  <c r="BJ64" i="4"/>
  <c r="BI64" i="4"/>
  <c r="BH64" i="4"/>
  <c r="BK64" i="4" s="1"/>
  <c r="BF64" i="4"/>
  <c r="BE64" i="4"/>
  <c r="BD64" i="4"/>
  <c r="BC64" i="4"/>
  <c r="BG65" i="4" s="1"/>
  <c r="BI58" i="4"/>
  <c r="BK65" i="4" s="1"/>
  <c r="BJ53" i="4"/>
  <c r="BI53" i="4"/>
  <c r="BH53" i="4"/>
  <c r="BF53" i="4"/>
  <c r="BE53" i="4"/>
  <c r="BD53" i="4"/>
  <c r="BC53" i="4"/>
  <c r="BG54" i="4" s="1"/>
  <c r="BI32" i="4"/>
  <c r="BK54" i="4" s="1"/>
  <c r="BI27" i="4"/>
  <c r="BJ27" i="4"/>
  <c r="BH27" i="4"/>
  <c r="BF27" i="4"/>
  <c r="BE27" i="4"/>
  <c r="BD27" i="4"/>
  <c r="BC27" i="4"/>
  <c r="BI2" i="4"/>
  <c r="AQ67" i="4"/>
  <c r="AV28" i="4"/>
  <c r="AW28" i="4"/>
  <c r="AU28" i="4"/>
  <c r="AR28" i="4"/>
  <c r="AS28" i="4"/>
  <c r="AQ28" i="4"/>
  <c r="AP28" i="4"/>
  <c r="AV2" i="4"/>
  <c r="AI27" i="4"/>
  <c r="AJ27" i="4"/>
  <c r="AH27" i="4"/>
  <c r="AF27" i="4"/>
  <c r="AE27" i="4"/>
  <c r="AD27" i="4"/>
  <c r="AC27" i="4"/>
  <c r="AI2" i="4"/>
  <c r="W76" i="4"/>
  <c r="V76" i="4"/>
  <c r="U76" i="4"/>
  <c r="S76" i="4"/>
  <c r="R76" i="4"/>
  <c r="Q76" i="4"/>
  <c r="P76" i="4"/>
  <c r="V66" i="4"/>
  <c r="X77" i="4" s="1"/>
  <c r="W61" i="4"/>
  <c r="V61" i="4"/>
  <c r="U61" i="4"/>
  <c r="S61" i="4"/>
  <c r="R61" i="4"/>
  <c r="Q61" i="4"/>
  <c r="P61" i="4"/>
  <c r="T62" i="4" s="1"/>
  <c r="V38" i="4"/>
  <c r="X62" i="4" s="1"/>
  <c r="W33" i="4"/>
  <c r="V33" i="4"/>
  <c r="U33" i="4"/>
  <c r="V2" i="4"/>
  <c r="S33" i="4"/>
  <c r="R33" i="4"/>
  <c r="Q33" i="4"/>
  <c r="P33" i="4"/>
  <c r="J85" i="4"/>
  <c r="I85" i="4"/>
  <c r="H85" i="4"/>
  <c r="F85" i="4"/>
  <c r="E85" i="4"/>
  <c r="C85" i="4"/>
  <c r="I81" i="4"/>
  <c r="J71" i="4"/>
  <c r="H71" i="4"/>
  <c r="F71" i="4"/>
  <c r="D71" i="4"/>
  <c r="C71" i="4"/>
  <c r="I40" i="4"/>
  <c r="J35" i="4"/>
  <c r="H35" i="4"/>
  <c r="I35" i="4"/>
  <c r="I2" i="4"/>
  <c r="F35" i="4"/>
  <c r="E35" i="4"/>
  <c r="D35" i="4"/>
  <c r="C35" i="4"/>
  <c r="G36" i="4" s="1"/>
  <c r="AI87" i="5"/>
  <c r="AJ98" i="5"/>
  <c r="AJ99" i="5" s="1"/>
  <c r="AI98" i="5"/>
  <c r="AI99" i="5" s="1"/>
  <c r="AH98" i="5"/>
  <c r="AH99" i="5" s="1"/>
  <c r="AF98" i="5"/>
  <c r="AE98" i="5"/>
  <c r="AD98" i="5"/>
  <c r="AC98" i="5"/>
  <c r="AG99" i="5" s="1"/>
  <c r="AV67" i="4" l="1"/>
  <c r="AW67" i="4"/>
  <c r="AX67" i="4"/>
  <c r="AU67" i="4"/>
  <c r="BD65" i="4"/>
  <c r="BE65" i="4"/>
  <c r="BF65" i="4"/>
  <c r="BH65" i="4"/>
  <c r="BI65" i="4"/>
  <c r="BJ65" i="4"/>
  <c r="AK98" i="5"/>
  <c r="AK99" i="5" s="1"/>
  <c r="D111" i="7"/>
  <c r="D102" i="7"/>
  <c r="K111" i="7"/>
  <c r="K102" i="7"/>
  <c r="K87" i="7"/>
  <c r="K89" i="7" s="1"/>
  <c r="G107" i="7"/>
  <c r="G111" i="7" s="1"/>
  <c r="G87" i="7"/>
  <c r="G89" i="7" s="1"/>
  <c r="G94" i="7"/>
  <c r="G102" i="7" s="1"/>
  <c r="H111" i="7"/>
  <c r="BD54" i="4"/>
  <c r="BE54" i="4"/>
  <c r="BF54" i="4"/>
  <c r="BH54" i="4"/>
  <c r="BI54" i="4"/>
  <c r="BJ54" i="4"/>
  <c r="BK28" i="4"/>
  <c r="BG28" i="4"/>
  <c r="BD28" i="4"/>
  <c r="BE28" i="4"/>
  <c r="BF28" i="4"/>
  <c r="BH28" i="4"/>
  <c r="BJ28" i="4"/>
  <c r="BI28" i="4"/>
  <c r="AX29" i="4"/>
  <c r="AT29" i="4"/>
  <c r="AQ29" i="4"/>
  <c r="AS29" i="4"/>
  <c r="AR29" i="4"/>
  <c r="AU29" i="4"/>
  <c r="AW29" i="4"/>
  <c r="AV29" i="4"/>
  <c r="Q77" i="4"/>
  <c r="R77" i="4"/>
  <c r="S77" i="4"/>
  <c r="U77" i="4"/>
  <c r="V77" i="4"/>
  <c r="W77" i="4"/>
  <c r="AK28" i="4"/>
  <c r="AG28" i="4"/>
  <c r="AD28" i="4"/>
  <c r="AE28" i="4"/>
  <c r="AF28" i="4"/>
  <c r="AH28" i="4"/>
  <c r="AJ28" i="4"/>
  <c r="AI28" i="4"/>
  <c r="Q62" i="4"/>
  <c r="R62" i="4"/>
  <c r="S62" i="4"/>
  <c r="U62" i="4"/>
  <c r="V62" i="4"/>
  <c r="W62" i="4"/>
  <c r="T34" i="4"/>
  <c r="X34" i="4"/>
  <c r="AD99" i="5"/>
  <c r="AE99" i="5"/>
  <c r="AF99" i="5"/>
  <c r="D36" i="4"/>
  <c r="Q34" i="4"/>
  <c r="R34" i="4"/>
  <c r="S34" i="4"/>
  <c r="U34" i="4"/>
  <c r="V34" i="4"/>
  <c r="W34" i="4"/>
  <c r="F72" i="4"/>
  <c r="H72" i="4"/>
  <c r="E36" i="4"/>
  <c r="D72" i="4"/>
  <c r="F36" i="4"/>
  <c r="J72" i="4"/>
  <c r="I36" i="4"/>
  <c r="H36" i="4"/>
  <c r="J36" i="4"/>
  <c r="K36" i="4"/>
  <c r="AI49" i="5"/>
  <c r="AK83" i="5" s="1"/>
  <c r="AJ82" i="5"/>
  <c r="AJ83" i="5" s="1"/>
  <c r="AI82" i="5"/>
  <c r="AI83" i="5" s="1"/>
  <c r="AH82" i="5"/>
  <c r="AH83" i="5" s="1"/>
  <c r="AF82" i="5"/>
  <c r="AE82" i="5"/>
  <c r="AD82" i="5"/>
  <c r="AC82" i="5"/>
  <c r="AG83" i="5" s="1"/>
  <c r="AI44" i="5"/>
  <c r="AJ44" i="5"/>
  <c r="AH44" i="5"/>
  <c r="AI2" i="5"/>
  <c r="AE44" i="5"/>
  <c r="AF44" i="5"/>
  <c r="AD44" i="5"/>
  <c r="AH45" i="5" l="1"/>
  <c r="AJ45" i="5"/>
  <c r="AI45" i="5"/>
  <c r="AD83" i="5"/>
  <c r="AE83" i="5"/>
  <c r="AF83" i="5"/>
  <c r="AK45" i="5"/>
  <c r="W116" i="5"/>
  <c r="V116" i="5"/>
  <c r="U116" i="5"/>
  <c r="S116" i="5"/>
  <c r="R116" i="5"/>
  <c r="Q116" i="5"/>
  <c r="P116" i="5"/>
  <c r="T117" i="5" s="1"/>
  <c r="X117" i="5"/>
  <c r="W93" i="5"/>
  <c r="V93" i="5"/>
  <c r="U93" i="5"/>
  <c r="S93" i="5"/>
  <c r="R93" i="5"/>
  <c r="Q93" i="5"/>
  <c r="P93" i="5"/>
  <c r="T94" i="5" s="1"/>
  <c r="X94" i="5"/>
  <c r="U53" i="5"/>
  <c r="V53" i="5"/>
  <c r="W53" i="5"/>
  <c r="S53" i="5"/>
  <c r="R53" i="5"/>
  <c r="Q53" i="5"/>
  <c r="P53" i="5"/>
  <c r="V2" i="5"/>
  <c r="S117" i="5" l="1"/>
  <c r="U117" i="5"/>
  <c r="Q117" i="5"/>
  <c r="V117" i="5"/>
  <c r="R117" i="5"/>
  <c r="W117" i="5"/>
  <c r="Q94" i="5"/>
  <c r="V94" i="5"/>
  <c r="R94" i="5"/>
  <c r="W94" i="5"/>
  <c r="S94" i="5"/>
  <c r="U94" i="5"/>
  <c r="R54" i="5"/>
  <c r="S54" i="5"/>
  <c r="W54" i="5"/>
  <c r="Q54" i="5"/>
  <c r="V54" i="5"/>
  <c r="U54" i="5"/>
  <c r="T54" i="5"/>
  <c r="X54" i="5"/>
  <c r="K95" i="5"/>
  <c r="I47" i="5"/>
  <c r="K77" i="5" s="1"/>
  <c r="I2" i="5"/>
  <c r="I94" i="5"/>
  <c r="H94" i="5"/>
  <c r="H95" i="5" s="1"/>
  <c r="E94" i="5"/>
  <c r="D94" i="5"/>
  <c r="C94" i="5"/>
  <c r="G95" i="5" s="1"/>
  <c r="J76" i="5"/>
  <c r="J77" i="5" s="1"/>
  <c r="I76" i="5"/>
  <c r="I77" i="5" s="1"/>
  <c r="H76" i="5"/>
  <c r="F76" i="5"/>
  <c r="E76" i="5"/>
  <c r="D76" i="5"/>
  <c r="C76" i="5"/>
  <c r="G77" i="5" s="1"/>
  <c r="H42" i="5"/>
  <c r="E42" i="5"/>
  <c r="F42" i="5"/>
  <c r="I42" i="5"/>
  <c r="J42" i="5"/>
  <c r="D42" i="5"/>
  <c r="C42" i="5"/>
  <c r="J95" i="5" l="1"/>
  <c r="D77" i="5"/>
  <c r="E77" i="5"/>
  <c r="F77" i="5"/>
  <c r="D95" i="5"/>
  <c r="E95" i="5"/>
  <c r="F95" i="5"/>
  <c r="H77" i="5"/>
  <c r="I95" i="5"/>
  <c r="J43" i="5"/>
  <c r="I43" i="5"/>
  <c r="G43" i="5"/>
  <c r="D43" i="5"/>
  <c r="F43" i="5"/>
  <c r="E43" i="5"/>
  <c r="K43" i="5"/>
  <c r="H43" i="5"/>
  <c r="AC44" i="5" l="1"/>
  <c r="AG45" i="5" l="1"/>
  <c r="AD45" i="5"/>
  <c r="AF45" i="5"/>
  <c r="AE45" i="5"/>
  <c r="N6" i="3"/>
  <c r="N7" i="3"/>
  <c r="O7" i="3"/>
  <c r="N8" i="3"/>
  <c r="O8" i="3"/>
  <c r="P8" i="3"/>
  <c r="N12" i="3"/>
  <c r="N11" i="3"/>
  <c r="O11" i="3"/>
  <c r="N10" i="3"/>
  <c r="O10" i="3"/>
  <c r="P10" i="3"/>
  <c r="M10" i="3"/>
  <c r="M11" i="3"/>
  <c r="M12" i="3"/>
  <c r="M13" i="3"/>
  <c r="M5" i="3"/>
  <c r="M6" i="3"/>
  <c r="M7" i="3"/>
  <c r="M8" i="3"/>
  <c r="M9" i="3"/>
  <c r="N9" i="3"/>
  <c r="O9" i="3"/>
  <c r="P9" i="3"/>
  <c r="Q9" i="3"/>
  <c r="L5" i="3"/>
  <c r="K5" i="3" s="1"/>
  <c r="L6" i="3"/>
  <c r="K6" i="3" s="1"/>
  <c r="L7" i="3"/>
  <c r="K7" i="3" s="1"/>
  <c r="L8" i="3"/>
  <c r="K8" i="3" s="1"/>
  <c r="L9" i="3"/>
  <c r="K9" i="3" s="1"/>
  <c r="L10" i="3"/>
  <c r="K10" i="3" s="1"/>
  <c r="L11" i="3"/>
  <c r="K11" i="3" s="1"/>
  <c r="L12" i="3"/>
  <c r="K12" i="3" s="1"/>
  <c r="L13" i="3"/>
  <c r="K13" i="3" s="1"/>
  <c r="L14" i="3"/>
  <c r="K14" i="3" s="1"/>
  <c r="L4" i="3"/>
  <c r="K4" i="3" s="1"/>
  <c r="I18" i="3" l="1"/>
  <c r="H18" i="3"/>
  <c r="G18" i="3"/>
  <c r="F17" i="3"/>
  <c r="E16" i="3"/>
  <c r="D16" i="3"/>
  <c r="C16" i="3"/>
  <c r="I25" i="3"/>
  <c r="G24" i="3"/>
  <c r="F23" i="3"/>
  <c r="E23" i="3"/>
  <c r="D22" i="3"/>
  <c r="C21" i="3"/>
  <c r="H24" i="3"/>
  <c r="E22" i="3"/>
  <c r="D21" i="3"/>
  <c r="C20" i="3"/>
  <c r="I24" i="3"/>
  <c r="G23" i="3"/>
  <c r="F22" i="3"/>
  <c r="E21" i="3"/>
  <c r="D20" i="3"/>
  <c r="C19" i="3"/>
  <c r="H23" i="3"/>
  <c r="F21" i="3"/>
  <c r="E20" i="3"/>
  <c r="D19" i="3"/>
  <c r="I23" i="3"/>
  <c r="G22" i="3"/>
  <c r="F20" i="3"/>
  <c r="E19" i="3"/>
  <c r="H22" i="3"/>
  <c r="G21" i="3"/>
  <c r="F19" i="3"/>
  <c r="C18" i="3"/>
  <c r="I22" i="3"/>
  <c r="H21" i="3"/>
  <c r="G20" i="3"/>
  <c r="D18" i="3"/>
  <c r="I21" i="3"/>
  <c r="H20" i="3"/>
  <c r="G19" i="3"/>
  <c r="E18" i="3"/>
  <c r="C17" i="3"/>
  <c r="I20" i="3"/>
  <c r="H19" i="3"/>
  <c r="F18" i="3"/>
  <c r="D17" i="3"/>
  <c r="I19" i="3"/>
  <c r="E17" i="3"/>
  <c r="I30" i="3" l="1"/>
  <c r="I29" i="3"/>
  <c r="H30" i="3"/>
  <c r="H29" i="3"/>
  <c r="G30" i="3"/>
  <c r="G29" i="3"/>
  <c r="F30" i="3"/>
  <c r="F29" i="3"/>
  <c r="E30" i="3"/>
  <c r="E29" i="3"/>
  <c r="D30" i="3"/>
  <c r="D29" i="3"/>
  <c r="C30" i="3"/>
  <c r="C29" i="3"/>
  <c r="C28" i="3"/>
  <c r="C27" i="3"/>
  <c r="D28" i="3"/>
  <c r="D27" i="3"/>
  <c r="E28" i="3"/>
  <c r="E27" i="3"/>
  <c r="F28" i="3"/>
  <c r="F27" i="3"/>
  <c r="G28" i="3"/>
  <c r="G27" i="3"/>
  <c r="H28" i="3"/>
  <c r="H27" i="3"/>
  <c r="I28" i="3"/>
  <c r="I27" i="3"/>
  <c r="T77" i="4"/>
</calcChain>
</file>

<file path=xl/sharedStrings.xml><?xml version="1.0" encoding="utf-8"?>
<sst xmlns="http://schemas.openxmlformats.org/spreadsheetml/2006/main" count="1499" uniqueCount="442">
  <si>
    <t>A2r2</t>
  </si>
  <si>
    <t>A1r1</t>
  </si>
  <si>
    <t>A1</t>
  </si>
  <si>
    <t>A1D1</t>
  </si>
  <si>
    <t>Ar1</t>
  </si>
  <si>
    <t>Dr1</t>
  </si>
  <si>
    <t>D1r1</t>
  </si>
  <si>
    <t>D1r2</t>
  </si>
  <si>
    <t xml:space="preserve">D1r2 </t>
  </si>
  <si>
    <t>D2r3</t>
  </si>
  <si>
    <t>D2r4</t>
  </si>
  <si>
    <t xml:space="preserve">Dr1 </t>
    <phoneticPr fontId="1"/>
  </si>
  <si>
    <t>D1r1</t>
    <phoneticPr fontId="1"/>
  </si>
  <si>
    <t xml:space="preserve">D2r3 </t>
    <phoneticPr fontId="1"/>
  </si>
  <si>
    <t>D2r3</t>
    <phoneticPr fontId="1"/>
  </si>
  <si>
    <t>A2r2</t>
    <phoneticPr fontId="1"/>
  </si>
  <si>
    <t>A1r1</t>
    <phoneticPr fontId="1"/>
  </si>
  <si>
    <t>A1</t>
    <phoneticPr fontId="1"/>
  </si>
  <si>
    <t>A1D1</t>
    <phoneticPr fontId="1"/>
  </si>
  <si>
    <t>D1r2</t>
    <phoneticPr fontId="1"/>
  </si>
  <si>
    <t>Ar1</t>
    <phoneticPr fontId="1"/>
  </si>
  <si>
    <t>Dr1</t>
    <phoneticPr fontId="1"/>
  </si>
  <si>
    <t xml:space="preserve">Dr1  </t>
    <phoneticPr fontId="1"/>
  </si>
  <si>
    <t>D2r4</t>
    <phoneticPr fontId="1"/>
  </si>
  <si>
    <t>１：３</t>
    <phoneticPr fontId="1"/>
  </si>
  <si>
    <t>１：２</t>
    <phoneticPr fontId="1"/>
  </si>
  <si>
    <t>１：１</t>
    <phoneticPr fontId="1"/>
  </si>
  <si>
    <t>２：１</t>
    <phoneticPr fontId="1"/>
  </si>
  <si>
    <t>３：１</t>
    <phoneticPr fontId="1"/>
  </si>
  <si>
    <t>４：１</t>
    <phoneticPr fontId="1"/>
  </si>
  <si>
    <t>５：１＋</t>
    <phoneticPr fontId="1"/>
  </si>
  <si>
    <t>１：３</t>
  </si>
  <si>
    <t>１：２</t>
  </si>
  <si>
    <t>１：１</t>
  </si>
  <si>
    <t>２：１</t>
  </si>
  <si>
    <t>３：１</t>
  </si>
  <si>
    <t>４：１</t>
  </si>
  <si>
    <t>５：１＋</t>
  </si>
  <si>
    <t>被損率</t>
    <rPh sb="0" eb="3">
      <t>ヒソンリツ</t>
    </rPh>
    <phoneticPr fontId="1"/>
  </si>
  <si>
    <t>打撃率A</t>
    <rPh sb="0" eb="3">
      <t>ダゲキリツ</t>
    </rPh>
    <phoneticPr fontId="1"/>
  </si>
  <si>
    <t>打撃率B</t>
    <rPh sb="0" eb="3">
      <t>ダゲキリツ</t>
    </rPh>
    <phoneticPr fontId="1"/>
  </si>
  <si>
    <t>戦闘結果表「PANZER BATTLES」</t>
    <rPh sb="0" eb="4">
      <t>セントウケッカ</t>
    </rPh>
    <rPh sb="4" eb="5">
      <t>ヒョウ</t>
    </rPh>
    <phoneticPr fontId="1"/>
  </si>
  <si>
    <t>Chart１</t>
    <phoneticPr fontId="1"/>
  </si>
  <si>
    <t>Chart2</t>
    <phoneticPr fontId="1"/>
  </si>
  <si>
    <t>Chart3</t>
    <phoneticPr fontId="1"/>
  </si>
  <si>
    <t>第Ⅱ大隊/第５中隊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</si>
  <si>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第Ⅱ大隊/第６中隊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</si>
  <si>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第Ⅱ大隊/第７中隊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</si>
  <si>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第Ⅱ大隊/第８中隊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</si>
  <si>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第Ⅲ大隊/第９中隊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</si>
  <si>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第Ⅲ大隊/第１０中隊</t>
    <rPh sb="0" eb="1">
      <t>ダイ</t>
    </rPh>
    <rPh sb="2" eb="4">
      <t>ダイタイ</t>
    </rPh>
    <rPh sb="5" eb="6">
      <t>ダイ</t>
    </rPh>
    <rPh sb="8" eb="10">
      <t>チュウタイ</t>
    </rPh>
    <phoneticPr fontId="1"/>
  </si>
  <si>
    <t>第Ⅲ大隊/第１１中隊</t>
    <rPh sb="0" eb="1">
      <t>ダイ</t>
    </rPh>
    <rPh sb="2" eb="4">
      <t>ダイタイ</t>
    </rPh>
    <rPh sb="5" eb="6">
      <t>ダイ</t>
    </rPh>
    <rPh sb="8" eb="10">
      <t>チュウタイ</t>
    </rPh>
    <phoneticPr fontId="1"/>
  </si>
  <si>
    <t>1steploss</t>
    <phoneticPr fontId="1"/>
  </si>
  <si>
    <t>第15機甲連隊</t>
    <rPh sb="0" eb="1">
      <t>ダイ</t>
    </rPh>
    <rPh sb="3" eb="5">
      <t>キコウ</t>
    </rPh>
    <rPh sb="5" eb="7">
      <t>レンタイ</t>
    </rPh>
    <phoneticPr fontId="1"/>
  </si>
  <si>
    <t>第Ⅰ大隊/第１中隊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</si>
  <si>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第Ⅰ大隊/第２中隊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</si>
  <si>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第Ⅰ大隊/第３中隊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</si>
  <si>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第Ⅰ大隊/第４中隊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</si>
  <si>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第９中隊</t>
    <rPh sb="0" eb="1">
      <t>ダイ</t>
    </rPh>
    <rPh sb="2" eb="4">
      <t>チュウタイ</t>
    </rPh>
    <phoneticPr fontId="1"/>
  </si>
  <si>
    <t>第Ⅰ砲兵大隊</t>
    <rPh sb="0" eb="1">
      <t>ダイ</t>
    </rPh>
    <rPh sb="2" eb="4">
      <t>ホウヘイ</t>
    </rPh>
    <rPh sb="4" eb="6">
      <t>ダイタイ</t>
    </rPh>
    <phoneticPr fontId="1"/>
  </si>
  <si>
    <t>第Ⅱ砲兵大隊</t>
    <rPh sb="0" eb="1">
      <t>ダイ</t>
    </rPh>
    <rPh sb="2" eb="4">
      <t>ホウヘイ</t>
    </rPh>
    <rPh sb="4" eb="6">
      <t>ダイタイ</t>
    </rPh>
    <phoneticPr fontId="1"/>
  </si>
  <si>
    <t>第Ⅲ砲兵大隊</t>
    <rPh sb="0" eb="1">
      <t>ダイ</t>
    </rPh>
    <rPh sb="2" eb="4">
      <t>ホウヘイ</t>
    </rPh>
    <rPh sb="4" eb="6">
      <t>ダイタイ</t>
    </rPh>
    <phoneticPr fontId="1"/>
  </si>
  <si>
    <t>第61対戦車大隊/第１中隊</t>
    <rPh sb="0" eb="1">
      <t>ダイ</t>
    </rPh>
    <rPh sb="3" eb="6">
      <t>タイセンシャ</t>
    </rPh>
    <rPh sb="6" eb="8">
      <t>ダイタイ</t>
    </rPh>
    <rPh sb="9" eb="10">
      <t>ダイ</t>
    </rPh>
    <rPh sb="11" eb="13">
      <t>チュウタイ</t>
    </rPh>
    <phoneticPr fontId="1"/>
  </si>
  <si>
    <t>第61対戦車大隊/第２中隊</t>
    <rPh sb="0" eb="1">
      <t>ダイ</t>
    </rPh>
    <rPh sb="3" eb="6">
      <t>タイセンシャ</t>
    </rPh>
    <rPh sb="6" eb="8">
      <t>ダイタイ</t>
    </rPh>
    <rPh sb="9" eb="10">
      <t>ダイ</t>
    </rPh>
    <rPh sb="11" eb="13">
      <t>チュウタイ</t>
    </rPh>
    <phoneticPr fontId="1"/>
  </si>
  <si>
    <t>第61オートバイ大隊/第3中隊</t>
    <rPh sb="0" eb="1">
      <t>ダイ</t>
    </rPh>
    <rPh sb="8" eb="10">
      <t>ダイタイ</t>
    </rPh>
    <rPh sb="11" eb="12">
      <t>ダイ</t>
    </rPh>
    <rPh sb="13" eb="15">
      <t>チュウタイ</t>
    </rPh>
    <phoneticPr fontId="1"/>
  </si>
  <si>
    <t>第61オートバイ大隊/第4中隊</t>
    <rPh sb="0" eb="1">
      <t>ダイ</t>
    </rPh>
    <rPh sb="8" eb="10">
      <t>ダイタイ</t>
    </rPh>
    <rPh sb="11" eb="12">
      <t>ダイ</t>
    </rPh>
    <rPh sb="13" eb="15">
      <t>チュウタイ</t>
    </rPh>
    <phoneticPr fontId="1"/>
  </si>
  <si>
    <t>第209戦闘工兵大隊/第１中隊</t>
    <rPh sb="0" eb="1">
      <t>ダイ</t>
    </rPh>
    <rPh sb="4" eb="6">
      <t>セントウ</t>
    </rPh>
    <rPh sb="6" eb="8">
      <t>コウヘイ</t>
    </rPh>
    <rPh sb="8" eb="10">
      <t>ダイタイ</t>
    </rPh>
    <rPh sb="11" eb="12">
      <t>ダイ</t>
    </rPh>
    <rPh sb="13" eb="15">
      <t>チュウタイ</t>
    </rPh>
    <phoneticPr fontId="1"/>
  </si>
  <si>
    <t>第209戦闘工兵大隊/第２中隊</t>
    <rPh sb="0" eb="1">
      <t>ダイ</t>
    </rPh>
    <rPh sb="4" eb="6">
      <t>セントウ</t>
    </rPh>
    <rPh sb="6" eb="8">
      <t>コウヘイ</t>
    </rPh>
    <rPh sb="8" eb="10">
      <t>ダイタイ</t>
    </rPh>
    <rPh sb="11" eb="12">
      <t>ダイ</t>
    </rPh>
    <rPh sb="13" eb="15">
      <t>チュウタイ</t>
    </rPh>
    <phoneticPr fontId="1"/>
  </si>
  <si>
    <t>第209戦闘工兵大隊/第３中隊</t>
    <rPh sb="0" eb="1">
      <t>ダイ</t>
    </rPh>
    <rPh sb="4" eb="6">
      <t>セントウ</t>
    </rPh>
    <rPh sb="6" eb="8">
      <t>コウヘイ</t>
    </rPh>
    <rPh sb="8" eb="10">
      <t>ダイタイ</t>
    </rPh>
    <rPh sb="11" eb="12">
      <t>ダイ</t>
    </rPh>
    <rPh sb="13" eb="15">
      <t>チュウタイ</t>
    </rPh>
    <phoneticPr fontId="1"/>
  </si>
  <si>
    <t>第Ⅰ大隊/第５中隊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</si>
  <si>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第Ⅰ大隊/第６中隊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</si>
  <si>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第Ⅰ大隊/第７中隊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</si>
  <si>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第Ⅰ大隊/第８中隊</t>
    <rPh sb="0" eb="1">
      <t>ダイ</t>
    </rPh>
    <rPh sb="2" eb="4">
      <t>ダイタイ</t>
    </rPh>
    <rPh sb="5" eb="6">
      <t>ダイ</t>
    </rPh>
    <rPh sb="7" eb="9">
      <t>チュウタイ</t>
    </rPh>
    <phoneticPr fontId="1"/>
  </si>
  <si>
    <t>第110装甲擲弾兵連隊</t>
    <rPh sb="0" eb="1">
      <t>ダイ</t>
    </rPh>
    <rPh sb="4" eb="6">
      <t>ソウコウ</t>
    </rPh>
    <rPh sb="6" eb="9">
      <t>テキダンヘイ</t>
    </rPh>
    <rPh sb="9" eb="11">
      <t>レンタイ</t>
    </rPh>
    <phoneticPr fontId="1"/>
  </si>
  <si>
    <t>第111装甲擲弾兵連隊</t>
    <rPh sb="0" eb="1">
      <t>ダイ</t>
    </rPh>
    <rPh sb="4" eb="6">
      <t>ソウコウ</t>
    </rPh>
    <rPh sb="6" eb="9">
      <t>テキダンヘイ</t>
    </rPh>
    <rPh sb="9" eb="11">
      <t>レンタイ</t>
    </rPh>
    <phoneticPr fontId="1"/>
  </si>
  <si>
    <t>119砲兵連隊</t>
    <rPh sb="3" eb="5">
      <t>ホウヘイ</t>
    </rPh>
    <rPh sb="5" eb="7">
      <t>レンタイ</t>
    </rPh>
    <phoneticPr fontId="1"/>
  </si>
  <si>
    <t>攻撃値（A）</t>
    <rPh sb="0" eb="2">
      <t>コウゲキ</t>
    </rPh>
    <rPh sb="2" eb="3">
      <t>チ</t>
    </rPh>
    <phoneticPr fontId="1"/>
  </si>
  <si>
    <t>砲撃値（B）</t>
    <rPh sb="0" eb="3">
      <t>ホウゲキチ</t>
    </rPh>
    <phoneticPr fontId="1"/>
  </si>
  <si>
    <t>防御値（C）</t>
    <rPh sb="0" eb="2">
      <t>ボウギョ</t>
    </rPh>
    <rPh sb="2" eb="3">
      <t>チ</t>
    </rPh>
    <phoneticPr fontId="1"/>
  </si>
  <si>
    <t>移動P（D）</t>
    <rPh sb="0" eb="2">
      <t>イドウ</t>
    </rPh>
    <phoneticPr fontId="1"/>
  </si>
  <si>
    <t>攻撃値（A’）</t>
    <rPh sb="0" eb="2">
      <t>コウゲキ</t>
    </rPh>
    <rPh sb="2" eb="3">
      <t>チ</t>
    </rPh>
    <phoneticPr fontId="1"/>
  </si>
  <si>
    <t>砲撃値（B’）</t>
    <rPh sb="0" eb="3">
      <t>ホウゲキチ</t>
    </rPh>
    <phoneticPr fontId="1"/>
  </si>
  <si>
    <t>防御値（C')</t>
    <rPh sb="0" eb="2">
      <t>ボウギョ</t>
    </rPh>
    <rPh sb="2" eb="3">
      <t>チ</t>
    </rPh>
    <phoneticPr fontId="1"/>
  </si>
  <si>
    <t>移動P（D’）</t>
    <rPh sb="0" eb="2">
      <t>イドウ</t>
    </rPh>
    <phoneticPr fontId="1"/>
  </si>
  <si>
    <t>砲撃可能距離（E）</t>
    <rPh sb="0" eb="2">
      <t>ホウゲキ</t>
    </rPh>
    <rPh sb="2" eb="4">
      <t>カノウ</t>
    </rPh>
    <rPh sb="4" eb="6">
      <t>キョリ</t>
    </rPh>
    <phoneticPr fontId="1"/>
  </si>
  <si>
    <t>*</t>
    <phoneticPr fontId="1"/>
  </si>
  <si>
    <t>第685歩兵連隊</t>
    <rPh sb="0" eb="1">
      <t>ダイ</t>
    </rPh>
    <rPh sb="4" eb="6">
      <t>ホヘイ</t>
    </rPh>
    <rPh sb="6" eb="8">
      <t>レンタイ</t>
    </rPh>
    <phoneticPr fontId="1"/>
  </si>
  <si>
    <t>第Ⅰ歩兵大隊/第１中隊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</si>
  <si>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第Ⅰ歩兵大隊/第２中隊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</si>
  <si>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第Ⅰ歩兵大隊/第３中隊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</si>
  <si>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第Ⅰ歩兵大隊/第４迫撃砲中隊</t>
    <rPh sb="0" eb="1">
      <t>ダイ</t>
    </rPh>
    <rPh sb="2" eb="4">
      <t>ホヘイ</t>
    </rPh>
    <rPh sb="4" eb="6">
      <t>ダイタイ</t>
    </rPh>
    <rPh sb="7" eb="8">
      <t>ダイ</t>
    </rPh>
    <rPh sb="9" eb="12">
      <t>ハクゲキホウ</t>
    </rPh>
    <rPh sb="12" eb="14">
      <t>チュウタイ</t>
    </rPh>
    <phoneticPr fontId="1"/>
  </si>
  <si>
    <t>第Ⅱ歩兵大隊/第５中隊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</si>
  <si>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第Ⅱ歩兵大隊/第６中隊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</si>
  <si>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第Ⅱ歩兵大隊/第７中隊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</si>
  <si>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第Ⅱ歩兵大隊/第８迫撃砲中隊</t>
    <rPh sb="0" eb="1">
      <t>ダイ</t>
    </rPh>
    <rPh sb="2" eb="4">
      <t>ホヘイ</t>
    </rPh>
    <rPh sb="4" eb="6">
      <t>ダイタイ</t>
    </rPh>
    <rPh sb="7" eb="8">
      <t>ダイ</t>
    </rPh>
    <rPh sb="9" eb="12">
      <t>ハクゲキホウ</t>
    </rPh>
    <rPh sb="12" eb="14">
      <t>チュウタイ</t>
    </rPh>
    <phoneticPr fontId="1"/>
  </si>
  <si>
    <t>第Ⅲ歩兵大隊/第９中隊</t>
    <rPh sb="0" eb="1">
      <t>ダイ</t>
    </rPh>
    <rPh sb="2" eb="4">
      <t>ホヘイ</t>
    </rPh>
    <rPh sb="4" eb="6">
      <t>ダイタイ</t>
    </rPh>
    <rPh sb="7" eb="8">
      <t>ダイ</t>
    </rPh>
    <rPh sb="9" eb="11">
      <t>チュウタイ</t>
    </rPh>
    <phoneticPr fontId="1"/>
  </si>
  <si>
    <t>第Ⅲ歩兵大隊/第１０中隊</t>
    <rPh sb="0" eb="1">
      <t>ダイ</t>
    </rPh>
    <rPh sb="2" eb="4">
      <t>ホヘイ</t>
    </rPh>
    <rPh sb="4" eb="6">
      <t>ダイタイ</t>
    </rPh>
    <rPh sb="7" eb="8">
      <t>ダイ</t>
    </rPh>
    <rPh sb="10" eb="12">
      <t>チュウタイ</t>
    </rPh>
    <phoneticPr fontId="1"/>
  </si>
  <si>
    <t>第Ⅲ歩兵大隊/第１１中隊</t>
    <rPh sb="0" eb="1">
      <t>ダイ</t>
    </rPh>
    <rPh sb="2" eb="4">
      <t>ホヘイ</t>
    </rPh>
    <rPh sb="4" eb="6">
      <t>ダイタイ</t>
    </rPh>
    <rPh sb="7" eb="8">
      <t>ダイ</t>
    </rPh>
    <rPh sb="10" eb="12">
      <t>チュウタイ</t>
    </rPh>
    <phoneticPr fontId="1"/>
  </si>
  <si>
    <t>第Ⅲ歩兵大隊/第１２迫撃砲中隊</t>
    <rPh sb="0" eb="1">
      <t>ダイ</t>
    </rPh>
    <rPh sb="2" eb="4">
      <t>ホヘイ</t>
    </rPh>
    <rPh sb="4" eb="6">
      <t>ダイタイ</t>
    </rPh>
    <rPh sb="7" eb="8">
      <t>ダイ</t>
    </rPh>
    <rPh sb="10" eb="13">
      <t>ハクゲキホウ</t>
    </rPh>
    <rPh sb="13" eb="15">
      <t>チュウタイ</t>
    </rPh>
    <phoneticPr fontId="1"/>
  </si>
  <si>
    <t>第13歩兵砲中隊</t>
    <rPh sb="0" eb="1">
      <t>ダイ</t>
    </rPh>
    <rPh sb="3" eb="6">
      <t>ホヘイホウ</t>
    </rPh>
    <rPh sb="6" eb="8">
      <t>チュウタイ</t>
    </rPh>
    <phoneticPr fontId="1"/>
  </si>
  <si>
    <t>第14対戦車中隊</t>
    <rPh sb="0" eb="1">
      <t>ダイ</t>
    </rPh>
    <rPh sb="3" eb="6">
      <t>タイセンシャ</t>
    </rPh>
    <rPh sb="6" eb="8">
      <t>チュウタイ</t>
    </rPh>
    <phoneticPr fontId="1"/>
  </si>
  <si>
    <t>第686歩兵連隊</t>
    <rPh sb="0" eb="1">
      <t>ダイ</t>
    </rPh>
    <rPh sb="4" eb="6">
      <t>ホヘイ</t>
    </rPh>
    <rPh sb="6" eb="8">
      <t>レンタイ</t>
    </rPh>
    <phoneticPr fontId="1"/>
  </si>
  <si>
    <t>第687歩兵連隊</t>
    <rPh sb="0" eb="1">
      <t>ダイ</t>
    </rPh>
    <rPh sb="4" eb="6">
      <t>ホヘイ</t>
    </rPh>
    <rPh sb="6" eb="8">
      <t>レンタイ</t>
    </rPh>
    <phoneticPr fontId="1"/>
  </si>
  <si>
    <t>第336砲兵連隊</t>
    <rPh sb="0" eb="1">
      <t>ダイ</t>
    </rPh>
    <rPh sb="4" eb="6">
      <t>ホウヘイ</t>
    </rPh>
    <rPh sb="6" eb="8">
      <t>レンタイ</t>
    </rPh>
    <phoneticPr fontId="1"/>
  </si>
  <si>
    <t>第Ⅳネーベルヴェルファー大隊</t>
    <rPh sb="0" eb="1">
      <t>ダイ</t>
    </rPh>
    <rPh sb="12" eb="14">
      <t>ダイタイ</t>
    </rPh>
    <phoneticPr fontId="1"/>
  </si>
  <si>
    <t>336対戦車</t>
    <rPh sb="3" eb="6">
      <t>タイセンシャ</t>
    </rPh>
    <phoneticPr fontId="1"/>
  </si>
  <si>
    <t>第336対戦車大隊/第１自転車中隊</t>
    <rPh sb="0" eb="1">
      <t>ダイ</t>
    </rPh>
    <rPh sb="4" eb="7">
      <t>タイセンシャ</t>
    </rPh>
    <rPh sb="7" eb="9">
      <t>ダイタイ</t>
    </rPh>
    <rPh sb="10" eb="11">
      <t>ダイ</t>
    </rPh>
    <rPh sb="12" eb="15">
      <t>ジテンシャ</t>
    </rPh>
    <rPh sb="15" eb="17">
      <t>チュウタイ</t>
    </rPh>
    <phoneticPr fontId="1"/>
  </si>
  <si>
    <t>第336対戦車大隊/第２対戦車中隊</t>
    <rPh sb="0" eb="1">
      <t>ダイ</t>
    </rPh>
    <rPh sb="4" eb="7">
      <t>タイセンシャ</t>
    </rPh>
    <rPh sb="7" eb="9">
      <t>ダイタイ</t>
    </rPh>
    <rPh sb="10" eb="11">
      <t>ダイ</t>
    </rPh>
    <rPh sb="12" eb="15">
      <t>タイセンシャ</t>
    </rPh>
    <rPh sb="15" eb="17">
      <t>チュウタイ</t>
    </rPh>
    <phoneticPr fontId="1"/>
  </si>
  <si>
    <t>第336対戦車大隊/第３対戦車中隊</t>
    <rPh sb="0" eb="1">
      <t>ダイ</t>
    </rPh>
    <rPh sb="4" eb="7">
      <t>タイセンシャ</t>
    </rPh>
    <rPh sb="7" eb="9">
      <t>ダイタイ</t>
    </rPh>
    <rPh sb="10" eb="11">
      <t>ダイ</t>
    </rPh>
    <rPh sb="12" eb="15">
      <t>タイセンシャ</t>
    </rPh>
    <rPh sb="15" eb="17">
      <t>チュウタイ</t>
    </rPh>
    <phoneticPr fontId="1"/>
  </si>
  <si>
    <t>砲兵大隊</t>
    <rPh sb="0" eb="2">
      <t>ホウヘイ</t>
    </rPh>
    <rPh sb="2" eb="4">
      <t>ダイタイ</t>
    </rPh>
    <phoneticPr fontId="1"/>
  </si>
  <si>
    <t>対空大隊</t>
    <rPh sb="0" eb="2">
      <t>タイクウ</t>
    </rPh>
    <rPh sb="2" eb="4">
      <t>ダイタイ</t>
    </rPh>
    <phoneticPr fontId="1"/>
  </si>
  <si>
    <t>Grp Selle/ｖBudnbrk大隊</t>
    <rPh sb="18" eb="20">
      <t>ダイタイ</t>
    </rPh>
    <phoneticPr fontId="1"/>
  </si>
  <si>
    <t>Grp Selle/Engert大隊</t>
    <rPh sb="16" eb="18">
      <t>ダイタイ</t>
    </rPh>
    <phoneticPr fontId="1"/>
  </si>
  <si>
    <t>Grp Schmidt/Korherrk大隊</t>
    <rPh sb="20" eb="22">
      <t>ダイタイ</t>
    </rPh>
    <phoneticPr fontId="1"/>
  </si>
  <si>
    <t>Grp Schmidt/Eisncher大隊</t>
    <rPh sb="20" eb="22">
      <t>ダイタイ</t>
    </rPh>
    <phoneticPr fontId="1"/>
  </si>
  <si>
    <t>Grp Schmidt/kamnbg大隊</t>
  </si>
  <si>
    <t>Grp Schmidt/Schone大隊</t>
    <rPh sb="18" eb="20">
      <t>ダイタイ</t>
    </rPh>
    <phoneticPr fontId="1"/>
  </si>
  <si>
    <t>Div.Gruppe Von Stumpfeld</t>
    <phoneticPr fontId="1"/>
  </si>
  <si>
    <t>Moro Ⅳ Alarm大隊</t>
    <rPh sb="12" eb="14">
      <t>ダイタイ</t>
    </rPh>
    <phoneticPr fontId="1"/>
  </si>
  <si>
    <t>砲兵中隊</t>
    <rPh sb="0" eb="2">
      <t>ホウヘイ</t>
    </rPh>
    <rPh sb="2" eb="4">
      <t>チュウタイ</t>
    </rPh>
    <phoneticPr fontId="1"/>
  </si>
  <si>
    <t>Gruppe Weike</t>
    <phoneticPr fontId="1"/>
  </si>
  <si>
    <t>541 Wach大隊</t>
    <rPh sb="8" eb="10">
      <t>ダイタイ</t>
    </rPh>
    <phoneticPr fontId="1"/>
  </si>
  <si>
    <t>KharkovⅡAlarm大隊</t>
    <rPh sb="13" eb="15">
      <t>ダイタイ</t>
    </rPh>
    <phoneticPr fontId="1"/>
  </si>
  <si>
    <t>36Estonian警察大隊</t>
    <rPh sb="10" eb="12">
      <t>ケイサツ</t>
    </rPh>
    <rPh sb="12" eb="14">
      <t>ダイタイ</t>
    </rPh>
    <phoneticPr fontId="1"/>
  </si>
  <si>
    <t>Gruppe Adam</t>
    <phoneticPr fontId="1"/>
  </si>
  <si>
    <t>St.Potten March大隊</t>
    <rPh sb="15" eb="17">
      <t>ダイタイ</t>
    </rPh>
    <phoneticPr fontId="1"/>
  </si>
  <si>
    <t>MoroⅠ大隊</t>
    <rPh sb="5" eb="7">
      <t>ダイタイ</t>
    </rPh>
    <phoneticPr fontId="1"/>
  </si>
  <si>
    <t>HgBⅡAlarm大隊</t>
    <rPh sb="9" eb="11">
      <t>ダイタイ</t>
    </rPh>
    <phoneticPr fontId="1"/>
  </si>
  <si>
    <t>独立砲兵</t>
    <rPh sb="0" eb="2">
      <t>ドクリツ</t>
    </rPh>
    <rPh sb="2" eb="4">
      <t>ホウヘイ</t>
    </rPh>
    <phoneticPr fontId="1"/>
  </si>
  <si>
    <t>Ⅰ/108砲兵大隊</t>
    <rPh sb="5" eb="7">
      <t>ホウヘイ</t>
    </rPh>
    <rPh sb="7" eb="9">
      <t>ダイタイ</t>
    </rPh>
    <phoneticPr fontId="1"/>
  </si>
  <si>
    <t>842砲兵大隊</t>
    <rPh sb="3" eb="7">
      <t>ホウヘイダイタイ</t>
    </rPh>
    <phoneticPr fontId="1"/>
  </si>
  <si>
    <t>857砲兵大隊</t>
    <rPh sb="3" eb="7">
      <t>ホウヘイダイタイ</t>
    </rPh>
    <phoneticPr fontId="1"/>
  </si>
  <si>
    <t>自転車中隊</t>
    <rPh sb="0" eb="3">
      <t>ジテンシャ</t>
    </rPh>
    <rPh sb="3" eb="5">
      <t>チュウタイ</t>
    </rPh>
    <phoneticPr fontId="1"/>
  </si>
  <si>
    <t>戦闘工兵中隊</t>
    <rPh sb="0" eb="2">
      <t>セントウ</t>
    </rPh>
    <rPh sb="2" eb="4">
      <t>コウヘイ</t>
    </rPh>
    <rPh sb="4" eb="6">
      <t>チュウタイ</t>
    </rPh>
    <phoneticPr fontId="1"/>
  </si>
  <si>
    <t>1/301 Pz大隊</t>
    <rPh sb="8" eb="10">
      <t>ダイタイ</t>
    </rPh>
    <phoneticPr fontId="1"/>
  </si>
  <si>
    <t>KharkovⅠAlarm大隊</t>
    <rPh sb="13" eb="15">
      <t>ダイタイ</t>
    </rPh>
    <phoneticPr fontId="1"/>
  </si>
  <si>
    <t>Grp Schmidt/Linder大隊</t>
    <phoneticPr fontId="1"/>
  </si>
  <si>
    <t>第1戦車軍団</t>
    <rPh sb="0" eb="1">
      <t>ダイ</t>
    </rPh>
    <rPh sb="2" eb="4">
      <t>センシャ</t>
    </rPh>
    <rPh sb="4" eb="6">
      <t>グンダン</t>
    </rPh>
    <phoneticPr fontId="1"/>
  </si>
  <si>
    <t>第89戦車旅団/202戦車大隊</t>
    <rPh sb="0" eb="1">
      <t>ダイ</t>
    </rPh>
    <rPh sb="3" eb="5">
      <t>センシャ</t>
    </rPh>
    <rPh sb="5" eb="7">
      <t>リョダン</t>
    </rPh>
    <rPh sb="11" eb="13">
      <t>センシャ</t>
    </rPh>
    <rPh sb="13" eb="15">
      <t>ダイタイ</t>
    </rPh>
    <phoneticPr fontId="1"/>
  </si>
  <si>
    <t>第89戦車旅団/203戦車大隊</t>
    <rPh sb="0" eb="1">
      <t>ダイ</t>
    </rPh>
    <rPh sb="3" eb="5">
      <t>センシャ</t>
    </rPh>
    <rPh sb="5" eb="7">
      <t>リョダン</t>
    </rPh>
    <rPh sb="11" eb="13">
      <t>センシャ</t>
    </rPh>
    <rPh sb="13" eb="15">
      <t>ダイタイ</t>
    </rPh>
    <phoneticPr fontId="1"/>
  </si>
  <si>
    <t>第89戦車旅団/８９歩兵大隊</t>
    <rPh sb="0" eb="1">
      <t>ダイ</t>
    </rPh>
    <rPh sb="3" eb="5">
      <t>センシャ</t>
    </rPh>
    <rPh sb="5" eb="7">
      <t>リョダン</t>
    </rPh>
    <rPh sb="10" eb="12">
      <t>ホヘイ</t>
    </rPh>
    <rPh sb="12" eb="14">
      <t>ダイタイ</t>
    </rPh>
    <phoneticPr fontId="1"/>
  </si>
  <si>
    <t>第117戦車旅団/325戦車大隊</t>
    <rPh sb="0" eb="1">
      <t>ダイ</t>
    </rPh>
    <rPh sb="4" eb="6">
      <t>センシャ</t>
    </rPh>
    <rPh sb="6" eb="8">
      <t>リョダン</t>
    </rPh>
    <rPh sb="12" eb="14">
      <t>センシャ</t>
    </rPh>
    <rPh sb="14" eb="16">
      <t>ダイタイ</t>
    </rPh>
    <phoneticPr fontId="1"/>
  </si>
  <si>
    <t>第117戦車旅団/326戦車大隊</t>
    <rPh sb="0" eb="1">
      <t>ダイ</t>
    </rPh>
    <rPh sb="4" eb="6">
      <t>センシャ</t>
    </rPh>
    <rPh sb="6" eb="8">
      <t>リョダン</t>
    </rPh>
    <rPh sb="12" eb="14">
      <t>センシャ</t>
    </rPh>
    <rPh sb="14" eb="16">
      <t>ダイタイ</t>
    </rPh>
    <phoneticPr fontId="1"/>
  </si>
  <si>
    <t>第117戦車旅団/117歩兵大隊</t>
    <rPh sb="0" eb="1">
      <t>ダイ</t>
    </rPh>
    <rPh sb="4" eb="6">
      <t>センシャ</t>
    </rPh>
    <rPh sb="6" eb="8">
      <t>リョダン</t>
    </rPh>
    <rPh sb="12" eb="14">
      <t>ホヘイ</t>
    </rPh>
    <rPh sb="14" eb="16">
      <t>ダイタイ</t>
    </rPh>
    <phoneticPr fontId="1"/>
  </si>
  <si>
    <t>第159戦車旅団/350戦車大隊</t>
    <rPh sb="0" eb="1">
      <t>ダイ</t>
    </rPh>
    <rPh sb="4" eb="6">
      <t>センシャ</t>
    </rPh>
    <rPh sb="6" eb="8">
      <t>リョダン</t>
    </rPh>
    <rPh sb="12" eb="14">
      <t>センシャ</t>
    </rPh>
    <rPh sb="14" eb="16">
      <t>ダイタイ</t>
    </rPh>
    <phoneticPr fontId="1"/>
  </si>
  <si>
    <t>第159戦車旅団/351戦車大隊</t>
    <rPh sb="0" eb="1">
      <t>ダイ</t>
    </rPh>
    <rPh sb="4" eb="6">
      <t>センシャ</t>
    </rPh>
    <rPh sb="6" eb="8">
      <t>リョダン</t>
    </rPh>
    <rPh sb="12" eb="14">
      <t>センシャ</t>
    </rPh>
    <rPh sb="14" eb="16">
      <t>ダイタイ</t>
    </rPh>
    <phoneticPr fontId="1"/>
  </si>
  <si>
    <t>第159戦車旅団/159歩兵大隊</t>
    <rPh sb="0" eb="1">
      <t>ダイ</t>
    </rPh>
    <rPh sb="4" eb="6">
      <t>センシャ</t>
    </rPh>
    <rPh sb="6" eb="8">
      <t>リョダン</t>
    </rPh>
    <rPh sb="12" eb="14">
      <t>ホヘイ</t>
    </rPh>
    <rPh sb="14" eb="16">
      <t>ダイタイ</t>
    </rPh>
    <phoneticPr fontId="1"/>
  </si>
  <si>
    <t>第44自動車化旅団/第１歩兵大隊</t>
    <rPh sb="0" eb="1">
      <t>ダイ</t>
    </rPh>
    <rPh sb="3" eb="6">
      <t>ジドウシャ</t>
    </rPh>
    <rPh sb="6" eb="7">
      <t>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</si>
  <si>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第44自動車化旅団/第２歩兵大隊</t>
    <rPh sb="0" eb="1">
      <t>ダイ</t>
    </rPh>
    <rPh sb="3" eb="6">
      <t>ジドウシャ</t>
    </rPh>
    <rPh sb="6" eb="7">
      <t>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</si>
  <si>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第10装甲車中隊</t>
    <rPh sb="0" eb="1">
      <t>ダイ</t>
    </rPh>
    <rPh sb="3" eb="5">
      <t>ソウコウ</t>
    </rPh>
    <rPh sb="5" eb="6">
      <t>シャ</t>
    </rPh>
    <rPh sb="6" eb="8">
      <t>チュウタイ</t>
    </rPh>
    <phoneticPr fontId="1"/>
  </si>
  <si>
    <t>第10親衛カチューシャ砲大隊</t>
    <rPh sb="0" eb="1">
      <t>ダイ</t>
    </rPh>
    <rPh sb="3" eb="5">
      <t>シンエイ</t>
    </rPh>
    <rPh sb="11" eb="12">
      <t>ホウ</t>
    </rPh>
    <rPh sb="12" eb="14">
      <t>ダイタイ</t>
    </rPh>
    <phoneticPr fontId="1"/>
  </si>
  <si>
    <t>第５機械化軍団</t>
    <rPh sb="0" eb="1">
      <t>ダイ</t>
    </rPh>
    <rPh sb="2" eb="5">
      <t>キカイカ</t>
    </rPh>
    <rPh sb="5" eb="7">
      <t>グンダン</t>
    </rPh>
    <phoneticPr fontId="1"/>
  </si>
  <si>
    <t>第45自動車化旅団/156戦車大隊</t>
    <rPh sb="0" eb="1">
      <t>ダイ</t>
    </rPh>
    <rPh sb="3" eb="7">
      <t>ジドウシャカ</t>
    </rPh>
    <rPh sb="7" eb="9">
      <t>リョダン</t>
    </rPh>
    <rPh sb="13" eb="15">
      <t>センシャ</t>
    </rPh>
    <rPh sb="15" eb="17">
      <t>ダイタイ</t>
    </rPh>
    <phoneticPr fontId="1"/>
  </si>
  <si>
    <t>第45自動車化旅団/第１歩兵大隊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</si>
  <si>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第45自動車化旅団/第２歩兵大隊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</si>
  <si>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第45自動車化旅団/第３歩兵大隊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</si>
  <si>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第49自動車化旅団/46戦車大隊</t>
    <rPh sb="0" eb="1">
      <t>ダイ</t>
    </rPh>
    <rPh sb="3" eb="7">
      <t>ジドウシャカ</t>
    </rPh>
    <rPh sb="7" eb="9">
      <t>リョダン</t>
    </rPh>
    <rPh sb="12" eb="14">
      <t>センシャ</t>
    </rPh>
    <rPh sb="14" eb="16">
      <t>ダイタイ</t>
    </rPh>
    <phoneticPr fontId="1"/>
  </si>
  <si>
    <t>第49自動車化旅団/第１歩兵大隊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</si>
  <si>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第49自動車化旅団/第２歩兵大隊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</si>
  <si>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第49自動車化旅団/第３歩兵大隊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</si>
  <si>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第50自動車化旅団/252戦車大隊</t>
    <rPh sb="0" eb="1">
      <t>ダイ</t>
    </rPh>
    <rPh sb="3" eb="7">
      <t>ジドウシャカ</t>
    </rPh>
    <rPh sb="7" eb="9">
      <t>リョダン</t>
    </rPh>
    <rPh sb="13" eb="15">
      <t>センシャ</t>
    </rPh>
    <rPh sb="15" eb="17">
      <t>ダイタイ</t>
    </rPh>
    <phoneticPr fontId="1"/>
  </si>
  <si>
    <t>第50自動車化旅団/第１歩兵大隊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</si>
  <si>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第50自動車化旅団/第２歩兵大隊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</si>
  <si>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第50自動車化旅団/第３歩兵大隊</t>
    <rPh sb="0" eb="1">
      <t>ダイ</t>
    </rPh>
    <rPh sb="3" eb="7">
      <t>ジドウシャカ</t>
    </rPh>
    <rPh sb="7" eb="9">
      <t>リョダン</t>
    </rPh>
    <rPh sb="10" eb="11">
      <t>ダイ</t>
    </rPh>
    <rPh sb="12" eb="14">
      <t>ホヘイ</t>
    </rPh>
    <rPh sb="14" eb="16">
      <t>ダイタイ</t>
    </rPh>
    <phoneticPr fontId="1"/>
  </si>
  <si>
    <t>第45装甲車大隊</t>
    <rPh sb="0" eb="1">
      <t>ダイ</t>
    </rPh>
    <rPh sb="3" eb="6">
      <t>ソウコウシャ</t>
    </rPh>
    <rPh sb="6" eb="8">
      <t>ダイタイ</t>
    </rPh>
    <phoneticPr fontId="1"/>
  </si>
  <si>
    <t>第64オートバイ大隊</t>
    <rPh sb="0" eb="1">
      <t>ダイ</t>
    </rPh>
    <rPh sb="8" eb="10">
      <t>ダイタイ</t>
    </rPh>
    <phoneticPr fontId="1"/>
  </si>
  <si>
    <t>第168戦車大隊</t>
    <rPh sb="0" eb="1">
      <t>ダイ</t>
    </rPh>
    <rPh sb="4" eb="6">
      <t>センシャ</t>
    </rPh>
    <rPh sb="6" eb="8">
      <t>ダイタイ</t>
    </rPh>
    <phoneticPr fontId="1"/>
  </si>
  <si>
    <t>第188戦車大隊</t>
    <rPh sb="0" eb="1">
      <t>ダイ</t>
    </rPh>
    <rPh sb="4" eb="6">
      <t>センシャ</t>
    </rPh>
    <rPh sb="6" eb="8">
      <t>ダイタイ</t>
    </rPh>
    <phoneticPr fontId="1"/>
  </si>
  <si>
    <t>対戦車大隊</t>
    <rPh sb="0" eb="1">
      <t>タイ</t>
    </rPh>
    <rPh sb="1" eb="3">
      <t>センシャ</t>
    </rPh>
    <rPh sb="3" eb="5">
      <t>ダイタイ</t>
    </rPh>
    <phoneticPr fontId="1"/>
  </si>
  <si>
    <t>ロケット親衛カチューシャ大隊</t>
    <rPh sb="4" eb="6">
      <t>シンエイ</t>
    </rPh>
    <rPh sb="12" eb="14">
      <t>ダイタイ</t>
    </rPh>
    <phoneticPr fontId="1"/>
  </si>
  <si>
    <t>Guards Independent</t>
    <phoneticPr fontId="1"/>
  </si>
  <si>
    <t>第307親衛カチューシャ大隊</t>
    <rPh sb="0" eb="1">
      <t>ダイ</t>
    </rPh>
    <rPh sb="4" eb="6">
      <t>シンエイ</t>
    </rPh>
    <rPh sb="12" eb="14">
      <t>ダイタイ</t>
    </rPh>
    <phoneticPr fontId="1"/>
  </si>
  <si>
    <t>第35親衛カチューシャ連隊</t>
    <rPh sb="0" eb="1">
      <t>ダイ</t>
    </rPh>
    <rPh sb="3" eb="5">
      <t>シンエイ</t>
    </rPh>
    <rPh sb="11" eb="13">
      <t>レンタイ</t>
    </rPh>
    <phoneticPr fontId="1"/>
  </si>
  <si>
    <t>第75親衛カチューシャ連隊</t>
    <rPh sb="0" eb="1">
      <t>ダイ</t>
    </rPh>
    <rPh sb="3" eb="5">
      <t>シンエイ</t>
    </rPh>
    <rPh sb="11" eb="13">
      <t>レンタイ</t>
    </rPh>
    <phoneticPr fontId="1"/>
  </si>
  <si>
    <t>Independent</t>
    <phoneticPr fontId="1"/>
  </si>
  <si>
    <t>第107カチューシャ連隊</t>
    <rPh sb="0" eb="1">
      <t>ダイ</t>
    </rPh>
    <rPh sb="10" eb="12">
      <t>レンタイ</t>
    </rPh>
    <phoneticPr fontId="1"/>
  </si>
  <si>
    <t>第33対戦車連隊/第1,2/32対戦車大隊</t>
    <rPh sb="9" eb="10">
      <t>ダイ</t>
    </rPh>
    <rPh sb="16" eb="19">
      <t>タイセンシャ</t>
    </rPh>
    <rPh sb="19" eb="21">
      <t>ダイタイ</t>
    </rPh>
    <phoneticPr fontId="1"/>
  </si>
  <si>
    <t>第33対戦車連隊/第3,4/33対戦車大隊</t>
    <rPh sb="9" eb="10">
      <t>ダイ</t>
    </rPh>
    <rPh sb="16" eb="19">
      <t>タイセンシャ</t>
    </rPh>
    <rPh sb="19" eb="21">
      <t>ダイタイ</t>
    </rPh>
    <phoneticPr fontId="1"/>
  </si>
  <si>
    <t>第510火炎放射機甲大隊</t>
    <rPh sb="0" eb="1">
      <t>ダイ</t>
    </rPh>
    <rPh sb="4" eb="6">
      <t>カエン</t>
    </rPh>
    <rPh sb="6" eb="8">
      <t>ホウシャ</t>
    </rPh>
    <rPh sb="8" eb="12">
      <t>キコウダイタイ</t>
    </rPh>
    <phoneticPr fontId="1"/>
  </si>
  <si>
    <t>第511火炎放射機甲大隊</t>
    <rPh sb="0" eb="1">
      <t>ダイ</t>
    </rPh>
    <rPh sb="4" eb="6">
      <t>カエン</t>
    </rPh>
    <rPh sb="6" eb="8">
      <t>ホウシャ</t>
    </rPh>
    <rPh sb="8" eb="12">
      <t>キコウダイタイ</t>
    </rPh>
    <phoneticPr fontId="1"/>
  </si>
  <si>
    <t>第216戦車旅団</t>
    <rPh sb="0" eb="1">
      <t>ダイ</t>
    </rPh>
    <rPh sb="4" eb="6">
      <t>センシャ</t>
    </rPh>
    <rPh sb="6" eb="8">
      <t>リョダン</t>
    </rPh>
    <phoneticPr fontId="1"/>
  </si>
  <si>
    <t>第580戦車大隊</t>
    <rPh sb="0" eb="1">
      <t>ダイ</t>
    </rPh>
    <rPh sb="4" eb="6">
      <t>センシャ</t>
    </rPh>
    <rPh sb="6" eb="8">
      <t>ダイタイ</t>
    </rPh>
    <phoneticPr fontId="1"/>
  </si>
  <si>
    <t>第581戦車大隊</t>
    <rPh sb="0" eb="1">
      <t>ダイ</t>
    </rPh>
    <rPh sb="4" eb="6">
      <t>センシャ</t>
    </rPh>
    <rPh sb="6" eb="8">
      <t>ダイタイ</t>
    </rPh>
    <phoneticPr fontId="1"/>
  </si>
  <si>
    <t>第216歩兵大隊</t>
    <rPh sb="0" eb="1">
      <t>ダイ</t>
    </rPh>
    <rPh sb="4" eb="6">
      <t>ホヘイ</t>
    </rPh>
    <rPh sb="6" eb="8">
      <t>ダイタイ</t>
    </rPh>
    <phoneticPr fontId="1"/>
  </si>
  <si>
    <t>第8オートバイ連隊</t>
    <rPh sb="0" eb="1">
      <t>ダイ</t>
    </rPh>
    <rPh sb="7" eb="9">
      <t>レンタイ</t>
    </rPh>
    <phoneticPr fontId="1"/>
  </si>
  <si>
    <t>装甲車中隊</t>
    <rPh sb="0" eb="3">
      <t>ソウコウシャ</t>
    </rPh>
    <rPh sb="3" eb="5">
      <t>チュウタイ</t>
    </rPh>
    <phoneticPr fontId="1"/>
  </si>
  <si>
    <t>第1オートバイ中隊</t>
    <rPh sb="0" eb="1">
      <t>ダイ</t>
    </rPh>
    <rPh sb="7" eb="9">
      <t>チュウタイ</t>
    </rPh>
    <phoneticPr fontId="1"/>
  </si>
  <si>
    <t>第2オートバイ中隊</t>
    <rPh sb="0" eb="1">
      <t>ダイ</t>
    </rPh>
    <rPh sb="7" eb="9">
      <t>チュウタイ</t>
    </rPh>
    <phoneticPr fontId="1"/>
  </si>
  <si>
    <t>第3オートバイ中隊</t>
    <rPh sb="0" eb="1">
      <t>ダイ</t>
    </rPh>
    <rPh sb="7" eb="9">
      <t>チュウタイ</t>
    </rPh>
    <phoneticPr fontId="1"/>
  </si>
  <si>
    <t>迫撃砲中隊</t>
    <rPh sb="0" eb="3">
      <t>ハクゲキホウ</t>
    </rPh>
    <rPh sb="3" eb="5">
      <t>チュウタイ</t>
    </rPh>
    <phoneticPr fontId="1"/>
  </si>
  <si>
    <t>第5親衛騎兵師団</t>
    <rPh sb="0" eb="1">
      <t>ダイ</t>
    </rPh>
    <rPh sb="2" eb="4">
      <t>シンエイ</t>
    </rPh>
    <rPh sb="4" eb="6">
      <t>キヘイ</t>
    </rPh>
    <rPh sb="6" eb="8">
      <t>シダン</t>
    </rPh>
    <phoneticPr fontId="1"/>
  </si>
  <si>
    <t>第17親衛騎兵連隊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</si>
  <si>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第18親衛騎兵連隊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</si>
  <si>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第22親衛騎兵連隊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</si>
  <si>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第24親衛騎兵連隊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</si>
  <si>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第27親衛砲兵大隊</t>
    <rPh sb="0" eb="1">
      <t>ダイ</t>
    </rPh>
    <rPh sb="3" eb="5">
      <t>シンエイ</t>
    </rPh>
    <rPh sb="5" eb="7">
      <t>ホウヘイ</t>
    </rPh>
    <rPh sb="7" eb="9">
      <t>ダイタイ</t>
    </rPh>
    <phoneticPr fontId="1"/>
  </si>
  <si>
    <t>第6親衛騎兵師団</t>
    <rPh sb="0" eb="1">
      <t>ダイ</t>
    </rPh>
    <rPh sb="2" eb="4">
      <t>シンエイ</t>
    </rPh>
    <rPh sb="4" eb="6">
      <t>キヘイ</t>
    </rPh>
    <rPh sb="6" eb="8">
      <t>シダン</t>
    </rPh>
    <phoneticPr fontId="1"/>
  </si>
  <si>
    <t>第23親衛騎兵連隊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</si>
  <si>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第26親衛騎兵連隊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</si>
  <si>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第28親衛騎兵連隊</t>
    <rPh sb="0" eb="1">
      <t>ダイ</t>
    </rPh>
    <rPh sb="3" eb="5">
      <t>シンエイ</t>
    </rPh>
    <rPh sb="5" eb="7">
      <t>キヘイ</t>
    </rPh>
    <rPh sb="7" eb="9">
      <t>レンタイ</t>
    </rPh>
    <phoneticPr fontId="1"/>
  </si>
  <si>
    <t>第32親衛砲兵大隊</t>
    <rPh sb="0" eb="1">
      <t>ダイ</t>
    </rPh>
    <rPh sb="3" eb="5">
      <t>シンエイ</t>
    </rPh>
    <rPh sb="5" eb="7">
      <t>ホウヘイ</t>
    </rPh>
    <rPh sb="7" eb="9">
      <t>ダイタイ</t>
    </rPh>
    <phoneticPr fontId="1"/>
  </si>
  <si>
    <t>第32騎兵師団</t>
    <rPh sb="0" eb="1">
      <t>ダイ</t>
    </rPh>
    <rPh sb="3" eb="5">
      <t>キヘイ</t>
    </rPh>
    <rPh sb="5" eb="7">
      <t>シダン</t>
    </rPh>
    <phoneticPr fontId="1"/>
  </si>
  <si>
    <t>第86騎兵連隊</t>
    <rPh sb="0" eb="1">
      <t>ダイ</t>
    </rPh>
    <rPh sb="3" eb="5">
      <t>キヘイ</t>
    </rPh>
    <rPh sb="5" eb="7">
      <t>レンタイ</t>
    </rPh>
    <phoneticPr fontId="1"/>
  </si>
  <si>
    <t>第121騎兵連隊</t>
    <rPh sb="0" eb="1">
      <t>ダイ</t>
    </rPh>
    <rPh sb="4" eb="6">
      <t>キヘイ</t>
    </rPh>
    <rPh sb="6" eb="8">
      <t>レンタイ</t>
    </rPh>
    <phoneticPr fontId="1"/>
  </si>
  <si>
    <t>第197騎兵連隊</t>
    <rPh sb="0" eb="1">
      <t>ダイ</t>
    </rPh>
    <rPh sb="4" eb="6">
      <t>キヘイ</t>
    </rPh>
    <rPh sb="6" eb="8">
      <t>レンタイ</t>
    </rPh>
    <phoneticPr fontId="1"/>
  </si>
  <si>
    <t>第152砲兵連隊</t>
    <rPh sb="0" eb="1">
      <t>ダイ</t>
    </rPh>
    <rPh sb="4" eb="6">
      <t>ホウヘイ</t>
    </rPh>
    <rPh sb="6" eb="8">
      <t>レンタイ</t>
    </rPh>
    <phoneticPr fontId="1"/>
  </si>
  <si>
    <t>第3親衛迫撃砲中隊</t>
    <rPh sb="0" eb="1">
      <t>ダイ</t>
    </rPh>
    <rPh sb="2" eb="4">
      <t>シンエイ</t>
    </rPh>
    <rPh sb="4" eb="7">
      <t>ハクゲキホウ</t>
    </rPh>
    <rPh sb="7" eb="9">
      <t>チュウタイ</t>
    </rPh>
    <phoneticPr fontId="1"/>
  </si>
  <si>
    <t>第3親衛サブマシンガン中隊</t>
    <rPh sb="0" eb="1">
      <t>ダイ</t>
    </rPh>
    <rPh sb="2" eb="4">
      <t>シンエイ</t>
    </rPh>
    <rPh sb="11" eb="13">
      <t>チュウタイ</t>
    </rPh>
    <phoneticPr fontId="1"/>
  </si>
  <si>
    <t>第3親衛対戦車中隊</t>
    <rPh sb="0" eb="1">
      <t>ダイ</t>
    </rPh>
    <rPh sb="2" eb="4">
      <t>シンエイ</t>
    </rPh>
    <rPh sb="4" eb="7">
      <t>タイセンシャ</t>
    </rPh>
    <rPh sb="7" eb="9">
      <t>チュウタイ</t>
    </rPh>
    <phoneticPr fontId="1"/>
  </si>
  <si>
    <t>第1歩兵大隊</t>
    <rPh sb="0" eb="1">
      <t>ダイ</t>
    </rPh>
    <rPh sb="2" eb="6">
      <t>ホヘイダイタイ</t>
    </rPh>
    <phoneticPr fontId="1"/>
  </si>
  <si>
    <t>第2歩兵大隊</t>
    <rPh sb="0" eb="1">
      <t>ダイ</t>
    </rPh>
    <rPh sb="2" eb="6">
      <t>ホヘイダイタイ</t>
    </rPh>
    <phoneticPr fontId="1"/>
  </si>
  <si>
    <t>第3歩兵大隊</t>
    <rPh sb="0" eb="1">
      <t>ダイ</t>
    </rPh>
    <rPh sb="2" eb="6">
      <t>ホヘイダイタイ</t>
    </rPh>
    <phoneticPr fontId="1"/>
  </si>
  <si>
    <t>第8親衛サブマシンガン中隊</t>
    <rPh sb="0" eb="1">
      <t>ダイ</t>
    </rPh>
    <rPh sb="2" eb="4">
      <t>シンエイ</t>
    </rPh>
    <rPh sb="11" eb="13">
      <t>チュウタイ</t>
    </rPh>
    <phoneticPr fontId="1"/>
  </si>
  <si>
    <t>第8親衛対戦車中隊</t>
    <rPh sb="0" eb="1">
      <t>ダイ</t>
    </rPh>
    <rPh sb="2" eb="4">
      <t>シンエイ</t>
    </rPh>
    <rPh sb="4" eb="7">
      <t>タイセンシャ</t>
    </rPh>
    <rPh sb="7" eb="9">
      <t>チュウタイ</t>
    </rPh>
    <phoneticPr fontId="1"/>
  </si>
  <si>
    <t>第8親衛迫撃砲中隊</t>
    <rPh sb="0" eb="1">
      <t>ダイ</t>
    </rPh>
    <rPh sb="2" eb="4">
      <t>シンエイ</t>
    </rPh>
    <rPh sb="4" eb="7">
      <t>ハクゲキホウ</t>
    </rPh>
    <rPh sb="7" eb="9">
      <t>チュウタイ</t>
    </rPh>
    <phoneticPr fontId="1"/>
  </si>
  <si>
    <t>第11親衛サブマシンガン中隊</t>
    <rPh sb="0" eb="1">
      <t>ダイ</t>
    </rPh>
    <rPh sb="3" eb="5">
      <t>シンエイ</t>
    </rPh>
    <rPh sb="12" eb="14">
      <t>チュウタイ</t>
    </rPh>
    <phoneticPr fontId="1"/>
  </si>
  <si>
    <t>第11親衛対戦車中隊</t>
    <rPh sb="0" eb="1">
      <t>ダイ</t>
    </rPh>
    <rPh sb="3" eb="5">
      <t>シンエイ</t>
    </rPh>
    <rPh sb="5" eb="8">
      <t>タイセンシャ</t>
    </rPh>
    <rPh sb="8" eb="10">
      <t>チュウタイ</t>
    </rPh>
    <phoneticPr fontId="1"/>
  </si>
  <si>
    <t>第11親衛迫撃砲中隊</t>
    <rPh sb="0" eb="1">
      <t>ダイ</t>
    </rPh>
    <rPh sb="3" eb="5">
      <t>シンエイ</t>
    </rPh>
    <rPh sb="5" eb="8">
      <t>ハクゲキホウ</t>
    </rPh>
    <rPh sb="8" eb="10">
      <t>チュウタイ</t>
    </rPh>
    <phoneticPr fontId="1"/>
  </si>
  <si>
    <t>第23親衛砲兵連隊</t>
    <rPh sb="0" eb="1">
      <t>ダイ</t>
    </rPh>
    <rPh sb="3" eb="5">
      <t>シンエイ</t>
    </rPh>
    <rPh sb="5" eb="7">
      <t>ホウヘイ</t>
    </rPh>
    <rPh sb="7" eb="9">
      <t>レンタイ</t>
    </rPh>
    <phoneticPr fontId="1"/>
  </si>
  <si>
    <t>訓練親衛歩兵大隊</t>
    <rPh sb="0" eb="2">
      <t>クンレン</t>
    </rPh>
    <rPh sb="2" eb="4">
      <t>シンエイ</t>
    </rPh>
    <rPh sb="4" eb="6">
      <t>ホヘイ</t>
    </rPh>
    <rPh sb="6" eb="8">
      <t>ダイタイ</t>
    </rPh>
    <phoneticPr fontId="1"/>
  </si>
  <si>
    <t>親衛マシンガン大隊</t>
    <rPh sb="0" eb="2">
      <t>シンエイ</t>
    </rPh>
    <rPh sb="7" eb="9">
      <t>ダイタイ</t>
    </rPh>
    <phoneticPr fontId="1"/>
  </si>
  <si>
    <t>親衛対戦車大隊</t>
    <rPh sb="0" eb="2">
      <t>シンエイ</t>
    </rPh>
    <rPh sb="2" eb="5">
      <t>タイセンシャ</t>
    </rPh>
    <rPh sb="5" eb="7">
      <t>ダイタイ</t>
    </rPh>
    <phoneticPr fontId="1"/>
  </si>
  <si>
    <t>戦闘工兵大隊</t>
    <rPh sb="0" eb="2">
      <t>セントウ</t>
    </rPh>
    <rPh sb="2" eb="4">
      <t>コウヘイ</t>
    </rPh>
    <rPh sb="4" eb="6">
      <t>ダイタイ</t>
    </rPh>
    <phoneticPr fontId="1"/>
  </si>
  <si>
    <t>第3親衛狙兵撃連隊</t>
    <rPh sb="0" eb="1">
      <t>ダイ</t>
    </rPh>
    <rPh sb="2" eb="4">
      <t>シンエイ</t>
    </rPh>
    <rPh sb="4" eb="5">
      <t>ソ</t>
    </rPh>
    <rPh sb="5" eb="6">
      <t>ヘイ</t>
    </rPh>
    <rPh sb="6" eb="7">
      <t>ゲキ</t>
    </rPh>
    <rPh sb="7" eb="9">
      <t>レンタイ</t>
    </rPh>
    <phoneticPr fontId="1"/>
  </si>
  <si>
    <t>第8親衛狙撃兵連隊</t>
    <rPh sb="0" eb="1">
      <t>ダイ</t>
    </rPh>
    <rPh sb="2" eb="4">
      <t>シンエイ</t>
    </rPh>
    <rPh sb="4" eb="6">
      <t>ソゲキ</t>
    </rPh>
    <rPh sb="6" eb="7">
      <t>ヘイ</t>
    </rPh>
    <rPh sb="7" eb="9">
      <t>レンタイ</t>
    </rPh>
    <phoneticPr fontId="1"/>
  </si>
  <si>
    <t>第11親衛狙撃兵連隊</t>
    <rPh sb="0" eb="1">
      <t>ダイ</t>
    </rPh>
    <rPh sb="3" eb="5">
      <t>シンエイ</t>
    </rPh>
    <rPh sb="5" eb="7">
      <t>ソゲキ</t>
    </rPh>
    <rPh sb="7" eb="8">
      <t>ヘイ</t>
    </rPh>
    <rPh sb="8" eb="10">
      <t>レンタイ</t>
    </rPh>
    <phoneticPr fontId="1"/>
  </si>
  <si>
    <t>第897砲兵連隊</t>
    <rPh sb="0" eb="1">
      <t>ダイ</t>
    </rPh>
    <rPh sb="4" eb="6">
      <t>ホウヘイ</t>
    </rPh>
    <rPh sb="6" eb="8">
      <t>レンタイ</t>
    </rPh>
    <phoneticPr fontId="1"/>
  </si>
  <si>
    <t>訓練歩兵大隊</t>
    <rPh sb="0" eb="2">
      <t>クンレン</t>
    </rPh>
    <rPh sb="2" eb="4">
      <t>ホヘイ</t>
    </rPh>
    <rPh sb="4" eb="6">
      <t>ダイタイ</t>
    </rPh>
    <phoneticPr fontId="1"/>
  </si>
  <si>
    <t>第296偵察サブマシンガン中隊</t>
    <rPh sb="0" eb="1">
      <t>ダイ</t>
    </rPh>
    <rPh sb="4" eb="6">
      <t>テイサツ</t>
    </rPh>
    <rPh sb="13" eb="15">
      <t>チュウタイ</t>
    </rPh>
    <phoneticPr fontId="1"/>
  </si>
  <si>
    <t>マシンガン大隊</t>
    <rPh sb="5" eb="7">
      <t>ダイタイ</t>
    </rPh>
    <phoneticPr fontId="1"/>
  </si>
  <si>
    <t>対戦車大隊</t>
    <rPh sb="0" eb="3">
      <t>タイセンシャ</t>
    </rPh>
    <rPh sb="3" eb="5">
      <t>ダイタイ</t>
    </rPh>
    <phoneticPr fontId="1"/>
  </si>
  <si>
    <t>第614工兵大隊</t>
    <rPh sb="0" eb="1">
      <t>ダイ</t>
    </rPh>
    <rPh sb="4" eb="6">
      <t>コウヘイ</t>
    </rPh>
    <rPh sb="6" eb="8">
      <t>ダイタイ</t>
    </rPh>
    <phoneticPr fontId="1"/>
  </si>
  <si>
    <t>第11163狙撃連隊</t>
    <rPh sb="0" eb="1">
      <t>ダイ</t>
    </rPh>
    <rPh sb="6" eb="8">
      <t>ソゲキ</t>
    </rPh>
    <rPh sb="8" eb="10">
      <t>レンタイ</t>
    </rPh>
    <phoneticPr fontId="1"/>
  </si>
  <si>
    <t>第1116サブマシンガン中隊</t>
    <rPh sb="0" eb="1">
      <t>ダイ</t>
    </rPh>
    <rPh sb="12" eb="14">
      <t>チュウタイ</t>
    </rPh>
    <phoneticPr fontId="1"/>
  </si>
  <si>
    <t>第1116対戦車中隊</t>
    <rPh sb="0" eb="1">
      <t>ダイ</t>
    </rPh>
    <rPh sb="5" eb="8">
      <t>タイセンシャ</t>
    </rPh>
    <rPh sb="8" eb="10">
      <t>チュウタイ</t>
    </rPh>
    <phoneticPr fontId="1"/>
  </si>
  <si>
    <t>第1116迫撃砲中隊</t>
    <rPh sb="0" eb="1">
      <t>ダイ</t>
    </rPh>
    <rPh sb="5" eb="8">
      <t>ハクゲキホウ</t>
    </rPh>
    <rPh sb="8" eb="10">
      <t>チュウタイ</t>
    </rPh>
    <phoneticPr fontId="1"/>
  </si>
  <si>
    <t>第1118狙撃連隊</t>
    <rPh sb="0" eb="1">
      <t>ダイ</t>
    </rPh>
    <rPh sb="5" eb="7">
      <t>ソゲキ</t>
    </rPh>
    <rPh sb="7" eb="9">
      <t>レンタイ</t>
    </rPh>
    <phoneticPr fontId="1"/>
  </si>
  <si>
    <t>第1118サブマシンガン中隊</t>
    <rPh sb="0" eb="1">
      <t>ダイ</t>
    </rPh>
    <rPh sb="12" eb="14">
      <t>チュウタイ</t>
    </rPh>
    <phoneticPr fontId="1"/>
  </si>
  <si>
    <t>第1118対戦車中隊</t>
    <rPh sb="0" eb="1">
      <t>ダイ</t>
    </rPh>
    <rPh sb="5" eb="8">
      <t>タイセンシャ</t>
    </rPh>
    <rPh sb="8" eb="10">
      <t>チュウタイ</t>
    </rPh>
    <phoneticPr fontId="1"/>
  </si>
  <si>
    <t>第1118迫撃砲中隊</t>
    <rPh sb="0" eb="1">
      <t>ダイ</t>
    </rPh>
    <rPh sb="5" eb="8">
      <t>ハクゲキホウ</t>
    </rPh>
    <rPh sb="8" eb="10">
      <t>チュウタイ</t>
    </rPh>
    <phoneticPr fontId="1"/>
  </si>
  <si>
    <t>第1120狙撃連隊</t>
    <rPh sb="0" eb="1">
      <t>ダイ</t>
    </rPh>
    <rPh sb="5" eb="7">
      <t>ソゲキ</t>
    </rPh>
    <rPh sb="7" eb="9">
      <t>レンタイ</t>
    </rPh>
    <phoneticPr fontId="1"/>
  </si>
  <si>
    <t>第1120サブマシンガン中隊</t>
    <rPh sb="0" eb="1">
      <t>ダイ</t>
    </rPh>
    <rPh sb="12" eb="14">
      <t>チュウタイ</t>
    </rPh>
    <phoneticPr fontId="1"/>
  </si>
  <si>
    <t>第1120対戦車中隊</t>
    <rPh sb="0" eb="1">
      <t>ダイ</t>
    </rPh>
    <rPh sb="5" eb="8">
      <t>タイセンシャ</t>
    </rPh>
    <rPh sb="8" eb="10">
      <t>チュウタイ</t>
    </rPh>
    <phoneticPr fontId="1"/>
  </si>
  <si>
    <t>第1120迫撃砲中隊</t>
    <rPh sb="0" eb="1">
      <t>ダイ</t>
    </rPh>
    <rPh sb="5" eb="8">
      <t>ハクゲキホウ</t>
    </rPh>
    <rPh sb="8" eb="10">
      <t>チュウタイ</t>
    </rPh>
    <phoneticPr fontId="1"/>
  </si>
  <si>
    <t>第364サブマシンガン中隊</t>
    <rPh sb="0" eb="1">
      <t>ダイ</t>
    </rPh>
    <rPh sb="11" eb="13">
      <t>チュウタイ</t>
    </rPh>
    <phoneticPr fontId="1"/>
  </si>
  <si>
    <t>第364対戦車中隊</t>
    <rPh sb="0" eb="1">
      <t>ダイ</t>
    </rPh>
    <rPh sb="4" eb="7">
      <t>タイセンシャ</t>
    </rPh>
    <rPh sb="7" eb="9">
      <t>チュウタイ</t>
    </rPh>
    <phoneticPr fontId="1"/>
  </si>
  <si>
    <t>第364迫撃砲中隊</t>
    <rPh sb="0" eb="1">
      <t>ダイ</t>
    </rPh>
    <rPh sb="4" eb="7">
      <t>ハクゲキホウ</t>
    </rPh>
    <rPh sb="7" eb="9">
      <t>チュウタイ</t>
    </rPh>
    <phoneticPr fontId="1"/>
  </si>
  <si>
    <t>第364狙撃連隊</t>
    <rPh sb="0" eb="1">
      <t>ダイ</t>
    </rPh>
    <rPh sb="4" eb="6">
      <t>ソゲキ</t>
    </rPh>
    <rPh sb="6" eb="8">
      <t>レンタイ</t>
    </rPh>
    <phoneticPr fontId="1"/>
  </si>
  <si>
    <t>第365狙撃連隊</t>
    <rPh sb="0" eb="1">
      <t>ダイ</t>
    </rPh>
    <rPh sb="4" eb="6">
      <t>ソゲキ</t>
    </rPh>
    <rPh sb="6" eb="8">
      <t>レンタイ</t>
    </rPh>
    <phoneticPr fontId="1"/>
  </si>
  <si>
    <t>第365サブマシンガン中隊</t>
    <rPh sb="0" eb="1">
      <t>ダイ</t>
    </rPh>
    <rPh sb="11" eb="13">
      <t>チュウタイ</t>
    </rPh>
    <phoneticPr fontId="1"/>
  </si>
  <si>
    <t>第365対戦車中隊</t>
    <rPh sb="0" eb="1">
      <t>ダイ</t>
    </rPh>
    <rPh sb="4" eb="7">
      <t>タイセンシャ</t>
    </rPh>
    <rPh sb="7" eb="9">
      <t>チュウタイ</t>
    </rPh>
    <phoneticPr fontId="1"/>
  </si>
  <si>
    <t>第365迫撃砲中隊</t>
    <rPh sb="0" eb="1">
      <t>ダイ</t>
    </rPh>
    <rPh sb="4" eb="7">
      <t>ハクゲキホウ</t>
    </rPh>
    <rPh sb="7" eb="9">
      <t>チュウタイ</t>
    </rPh>
    <phoneticPr fontId="1"/>
  </si>
  <si>
    <t>第421狙撃連隊</t>
    <rPh sb="0" eb="1">
      <t>ダイ</t>
    </rPh>
    <rPh sb="4" eb="6">
      <t>ソゲキ</t>
    </rPh>
    <rPh sb="6" eb="8">
      <t>レンタイ</t>
    </rPh>
    <phoneticPr fontId="1"/>
  </si>
  <si>
    <t>第421サブマシンガン中隊</t>
    <rPh sb="0" eb="1">
      <t>ダイ</t>
    </rPh>
    <rPh sb="11" eb="13">
      <t>チュウタイ</t>
    </rPh>
    <phoneticPr fontId="1"/>
  </si>
  <si>
    <t>第421対戦車中隊</t>
    <rPh sb="0" eb="1">
      <t>ダイ</t>
    </rPh>
    <rPh sb="4" eb="7">
      <t>タイセンシャ</t>
    </rPh>
    <rPh sb="7" eb="9">
      <t>チュウタイ</t>
    </rPh>
    <phoneticPr fontId="1"/>
  </si>
  <si>
    <t>第421迫撃砲中隊</t>
    <rPh sb="0" eb="1">
      <t>ダイ</t>
    </rPh>
    <rPh sb="4" eb="7">
      <t>ハクゲキホウ</t>
    </rPh>
    <rPh sb="7" eb="9">
      <t>チュウタイ</t>
    </rPh>
    <phoneticPr fontId="1"/>
  </si>
  <si>
    <t>第349砲兵連隊</t>
    <rPh sb="0" eb="1">
      <t>ダイ</t>
    </rPh>
    <rPh sb="4" eb="6">
      <t>ホウヘイ</t>
    </rPh>
    <rPh sb="6" eb="8">
      <t>レンタイ</t>
    </rPh>
    <phoneticPr fontId="1"/>
  </si>
  <si>
    <t>工兵大隊</t>
    <rPh sb="0" eb="2">
      <t>コウヘイ</t>
    </rPh>
    <rPh sb="2" eb="4">
      <t>ダイタイ</t>
    </rPh>
    <phoneticPr fontId="1"/>
  </si>
  <si>
    <t>第61オートバイ大隊/第1装甲車中隊</t>
    <rPh sb="0" eb="1">
      <t>ダイ</t>
    </rPh>
    <rPh sb="8" eb="10">
      <t>ダイタイ</t>
    </rPh>
    <rPh sb="11" eb="12">
      <t>ダイ</t>
    </rPh>
    <rPh sb="13" eb="16">
      <t>ソウコウシャ</t>
    </rPh>
    <rPh sb="16" eb="18">
      <t>チュウタイ</t>
    </rPh>
    <phoneticPr fontId="1"/>
  </si>
  <si>
    <t>第61オートバイ大隊/第2装甲擲弾兵中隊</t>
    <rPh sb="0" eb="1">
      <t>ダイ</t>
    </rPh>
    <rPh sb="8" eb="10">
      <t>ダイタイ</t>
    </rPh>
    <rPh sb="11" eb="12">
      <t>ダイ</t>
    </rPh>
    <rPh sb="13" eb="18">
      <t>ソウコウテキダンヘイ</t>
    </rPh>
    <rPh sb="18" eb="20">
      <t>チュウタイ</t>
    </rPh>
    <phoneticPr fontId="1"/>
  </si>
  <si>
    <t>第61オートバイ大隊/歩兵砲第5中隊</t>
    <rPh sb="0" eb="1">
      <t>ダイ</t>
    </rPh>
    <rPh sb="8" eb="10">
      <t>ダイタイ</t>
    </rPh>
    <rPh sb="11" eb="14">
      <t>ホヘイホウ</t>
    </rPh>
    <rPh sb="14" eb="15">
      <t>ダイ</t>
    </rPh>
    <rPh sb="16" eb="18">
      <t>チュウタイ</t>
    </rPh>
    <phoneticPr fontId="1"/>
  </si>
  <si>
    <t>第Ⅳ88砲兵大隊</t>
    <rPh sb="0" eb="1">
      <t>ダイ</t>
    </rPh>
    <rPh sb="4" eb="6">
      <t>ホウヘイ</t>
    </rPh>
    <rPh sb="6" eb="8">
      <t>ダイタイ</t>
    </rPh>
    <phoneticPr fontId="1"/>
  </si>
  <si>
    <t>第９歩兵砲中隊</t>
    <rPh sb="0" eb="1">
      <t>ダイ</t>
    </rPh>
    <rPh sb="2" eb="5">
      <t>ホヘイホウ</t>
    </rPh>
    <rPh sb="5" eb="7">
      <t>チュウタイ</t>
    </rPh>
    <phoneticPr fontId="1"/>
  </si>
  <si>
    <t>７空軍野戦師団</t>
    <rPh sb="1" eb="3">
      <t>クウグン</t>
    </rPh>
    <rPh sb="3" eb="5">
      <t>ヤセン</t>
    </rPh>
    <rPh sb="5" eb="7">
      <t>シダン</t>
    </rPh>
    <phoneticPr fontId="1"/>
  </si>
  <si>
    <t>第Ⅳ歩兵大隊/第１３中隊</t>
    <rPh sb="0" eb="1">
      <t>ダイ</t>
    </rPh>
    <rPh sb="2" eb="4">
      <t>ホヘイ</t>
    </rPh>
    <rPh sb="4" eb="6">
      <t>ダイタイ</t>
    </rPh>
    <rPh sb="7" eb="8">
      <t>ダイ</t>
    </rPh>
    <rPh sb="10" eb="12">
      <t>チュウタイ</t>
    </rPh>
    <phoneticPr fontId="1"/>
  </si>
  <si>
    <t>第Ⅳ歩兵大隊/第１４中隊</t>
    <rPh sb="0" eb="1">
      <t>ダイ</t>
    </rPh>
    <rPh sb="2" eb="4">
      <t>ホヘイ</t>
    </rPh>
    <rPh sb="4" eb="6">
      <t>ダイタイ</t>
    </rPh>
    <rPh sb="7" eb="8">
      <t>ダイ</t>
    </rPh>
    <rPh sb="10" eb="12">
      <t>チュウタイ</t>
    </rPh>
    <phoneticPr fontId="1"/>
  </si>
  <si>
    <t>第Ⅳ歩兵大隊/第１５中隊</t>
    <rPh sb="0" eb="1">
      <t>ダイ</t>
    </rPh>
    <rPh sb="2" eb="4">
      <t>ホヘイ</t>
    </rPh>
    <rPh sb="4" eb="6">
      <t>ダイタイ</t>
    </rPh>
    <rPh sb="7" eb="8">
      <t>ダイ</t>
    </rPh>
    <rPh sb="10" eb="12">
      <t>チュウタイ</t>
    </rPh>
    <phoneticPr fontId="1"/>
  </si>
  <si>
    <t>第Ⅳ歩兵大隊/第１６迫撃砲中隊</t>
    <rPh sb="0" eb="1">
      <t>ダイ</t>
    </rPh>
    <rPh sb="2" eb="4">
      <t>ホヘイ</t>
    </rPh>
    <rPh sb="4" eb="6">
      <t>ダイタイ</t>
    </rPh>
    <rPh sb="7" eb="8">
      <t>ダイ</t>
    </rPh>
    <rPh sb="10" eb="12">
      <t>ハクゲキ</t>
    </rPh>
    <rPh sb="12" eb="13">
      <t>ホウ</t>
    </rPh>
    <rPh sb="13" eb="15">
      <t>チュウタイ</t>
    </rPh>
    <phoneticPr fontId="1"/>
  </si>
  <si>
    <t>＊第２ターン増援ユニット</t>
    <rPh sb="1" eb="2">
      <t>ダイ</t>
    </rPh>
    <rPh sb="6" eb="8">
      <t>ゾウエン</t>
    </rPh>
    <phoneticPr fontId="1"/>
  </si>
  <si>
    <t>＊第１ターン増援</t>
    <rPh sb="1" eb="2">
      <t>ダイ</t>
    </rPh>
    <rPh sb="6" eb="8">
      <t>ゾウエン</t>
    </rPh>
    <phoneticPr fontId="1"/>
  </si>
  <si>
    <t>第３チット登場ユニット</t>
  </si>
  <si>
    <t>＊第４ターン増援</t>
    <rPh sb="1" eb="2">
      <t>ダイ</t>
    </rPh>
    <rPh sb="6" eb="8">
      <t>ゾウエン</t>
    </rPh>
    <phoneticPr fontId="1"/>
  </si>
  <si>
    <t>第11装甲師団(A)</t>
    <rPh sb="0" eb="1">
      <t>ダイ</t>
    </rPh>
    <rPh sb="3" eb="5">
      <t>ソウコウ</t>
    </rPh>
    <rPh sb="5" eb="7">
      <t>シダン</t>
    </rPh>
    <phoneticPr fontId="1"/>
  </si>
  <si>
    <t>第11装甲師団(B)</t>
    <rPh sb="0" eb="1">
      <t>ダイ</t>
    </rPh>
    <rPh sb="3" eb="5">
      <t>ソウコウ</t>
    </rPh>
    <rPh sb="5" eb="7">
      <t>シダン</t>
    </rPh>
    <phoneticPr fontId="1"/>
  </si>
  <si>
    <t>第11装甲師団(C)</t>
    <rPh sb="0" eb="1">
      <t>ダイ</t>
    </rPh>
    <rPh sb="3" eb="5">
      <t>ソウコウ</t>
    </rPh>
    <rPh sb="5" eb="7">
      <t>シダン</t>
    </rPh>
    <phoneticPr fontId="1"/>
  </si>
  <si>
    <t>Non-11Pz /第336歩兵師団(A)</t>
    <rPh sb="10" eb="11">
      <t>ダイ</t>
    </rPh>
    <rPh sb="14" eb="16">
      <t>ホヘイ</t>
    </rPh>
    <rPh sb="16" eb="18">
      <t>シダン</t>
    </rPh>
    <phoneticPr fontId="1"/>
  </si>
  <si>
    <t>Non-11Pz /第336歩兵師団(B)</t>
    <rPh sb="10" eb="11">
      <t>ダイ</t>
    </rPh>
    <rPh sb="14" eb="16">
      <t>ホヘイ</t>
    </rPh>
    <rPh sb="16" eb="18">
      <t>シダン</t>
    </rPh>
    <phoneticPr fontId="1"/>
  </si>
  <si>
    <t>Non-11Pz /第336歩兵師団（C）</t>
    <rPh sb="10" eb="11">
      <t>ダイ</t>
    </rPh>
    <rPh sb="14" eb="16">
      <t>ホヘイ</t>
    </rPh>
    <rPh sb="16" eb="18">
      <t>シダン</t>
    </rPh>
    <phoneticPr fontId="1"/>
  </si>
  <si>
    <t>Non-11Pz（A）</t>
    <phoneticPr fontId="1"/>
  </si>
  <si>
    <t>Non-11Pz（B）</t>
    <phoneticPr fontId="1"/>
  </si>
  <si>
    <t>Non-11Pz（C）</t>
    <phoneticPr fontId="1"/>
  </si>
  <si>
    <t>１Tank 5Mech/第1戦車軍団（C）</t>
    <rPh sb="12" eb="13">
      <t>ダイ</t>
    </rPh>
    <rPh sb="14" eb="16">
      <t>センシャ</t>
    </rPh>
    <rPh sb="16" eb="18">
      <t>グンダン</t>
    </rPh>
    <phoneticPr fontId="1"/>
  </si>
  <si>
    <t>第５機械化軍団
＊第４ターン増援</t>
    <rPh sb="0" eb="1">
      <t>ダイ</t>
    </rPh>
    <rPh sb="2" eb="5">
      <t>キカイカ</t>
    </rPh>
    <rPh sb="5" eb="7">
      <t>グンダン</t>
    </rPh>
    <phoneticPr fontId="1"/>
  </si>
  <si>
    <t>All Inf・Cav / 親衛部隊・独立部隊（A）</t>
    <rPh sb="14" eb="16">
      <t>シンエイ</t>
    </rPh>
    <rPh sb="16" eb="18">
      <t>ブタイ</t>
    </rPh>
    <rPh sb="19" eb="21">
      <t>ドクリツ</t>
    </rPh>
    <rPh sb="21" eb="23">
      <t>ブタイ</t>
    </rPh>
    <phoneticPr fontId="1"/>
  </si>
  <si>
    <t>All Inf・Cav / 親衛部隊・独立部隊（B）</t>
    <rPh sb="14" eb="16">
      <t>シンエイ</t>
    </rPh>
    <rPh sb="16" eb="18">
      <t>ブタイ</t>
    </rPh>
    <rPh sb="19" eb="21">
      <t>ドクリツ</t>
    </rPh>
    <rPh sb="21" eb="23">
      <t>ブタイ</t>
    </rPh>
    <phoneticPr fontId="1"/>
  </si>
  <si>
    <t>All Inf・Cav / 親衛部隊・独立部隊（C）</t>
    <rPh sb="14" eb="16">
      <t>シンエイ</t>
    </rPh>
    <rPh sb="16" eb="18">
      <t>ブタイ</t>
    </rPh>
    <rPh sb="19" eb="21">
      <t>ドクリツ</t>
    </rPh>
    <rPh sb="21" eb="23">
      <t>ブタイ</t>
    </rPh>
    <phoneticPr fontId="1"/>
  </si>
  <si>
    <t>All Inf・Cav / 第4親衛狙撃兵師団（A）</t>
    <rPh sb="14" eb="15">
      <t>ダイ</t>
    </rPh>
    <rPh sb="16" eb="18">
      <t>シンエイ</t>
    </rPh>
    <rPh sb="18" eb="20">
      <t>ソゲキ</t>
    </rPh>
    <rPh sb="20" eb="21">
      <t>ヘイ</t>
    </rPh>
    <rPh sb="21" eb="23">
      <t>シダン</t>
    </rPh>
    <phoneticPr fontId="1"/>
  </si>
  <si>
    <t>All Inf・Cav / 第4親衛狙撃兵師団（B）</t>
    <rPh sb="14" eb="15">
      <t>ダイ</t>
    </rPh>
    <rPh sb="16" eb="18">
      <t>シンエイ</t>
    </rPh>
    <rPh sb="18" eb="20">
      <t>ソゲキ</t>
    </rPh>
    <rPh sb="20" eb="21">
      <t>ヘイ</t>
    </rPh>
    <rPh sb="21" eb="23">
      <t>シダン</t>
    </rPh>
    <phoneticPr fontId="1"/>
  </si>
  <si>
    <t>All Inf・Cav / 第4親衛狙撃兵師団（C）</t>
    <rPh sb="14" eb="15">
      <t>ダイ</t>
    </rPh>
    <rPh sb="16" eb="18">
      <t>シンエイ</t>
    </rPh>
    <rPh sb="18" eb="20">
      <t>ソゲキ</t>
    </rPh>
    <rPh sb="20" eb="21">
      <t>ヘイ</t>
    </rPh>
    <rPh sb="21" eb="23">
      <t>シダン</t>
    </rPh>
    <phoneticPr fontId="1"/>
  </si>
  <si>
    <t>All Inf・Cav / 第333狙撃兵師団(A)</t>
    <rPh sb="14" eb="15">
      <t>ダイ</t>
    </rPh>
    <rPh sb="18" eb="20">
      <t>ソゲキ</t>
    </rPh>
    <rPh sb="20" eb="21">
      <t>ヘイ</t>
    </rPh>
    <rPh sb="21" eb="23">
      <t>シダン</t>
    </rPh>
    <phoneticPr fontId="1"/>
  </si>
  <si>
    <t>All Inf・Cav / 第333狙撃兵師団(B)</t>
    <rPh sb="14" eb="15">
      <t>ダイ</t>
    </rPh>
    <rPh sb="18" eb="20">
      <t>ソゲキ</t>
    </rPh>
    <rPh sb="20" eb="21">
      <t>ヘイ</t>
    </rPh>
    <rPh sb="21" eb="23">
      <t>シダン</t>
    </rPh>
    <phoneticPr fontId="1"/>
  </si>
  <si>
    <t>All Inf・Cav / 第333狙撃兵師団©</t>
    <rPh sb="14" eb="15">
      <t>ダイ</t>
    </rPh>
    <rPh sb="18" eb="20">
      <t>ソゲキ</t>
    </rPh>
    <rPh sb="20" eb="21">
      <t>ヘイ</t>
    </rPh>
    <rPh sb="21" eb="23">
      <t>シダン</t>
    </rPh>
    <phoneticPr fontId="1"/>
  </si>
  <si>
    <t>All Inf・Cav / 第119狙撃兵師団(A)</t>
    <rPh sb="14" eb="15">
      <t>ダイ</t>
    </rPh>
    <rPh sb="18" eb="20">
      <t>ソゲキ</t>
    </rPh>
    <rPh sb="20" eb="21">
      <t>ヘイ</t>
    </rPh>
    <rPh sb="21" eb="23">
      <t>シダン</t>
    </rPh>
    <phoneticPr fontId="1"/>
  </si>
  <si>
    <t>All Inf・Cav / 第119狙撃兵師団(B)</t>
    <rPh sb="14" eb="15">
      <t>ダイ</t>
    </rPh>
    <rPh sb="18" eb="20">
      <t>ソゲキ</t>
    </rPh>
    <rPh sb="20" eb="21">
      <t>ヘイ</t>
    </rPh>
    <rPh sb="21" eb="23">
      <t>シダン</t>
    </rPh>
    <phoneticPr fontId="1"/>
  </si>
  <si>
    <t>All Inf・Cav / 第119狙撃兵師団©</t>
    <rPh sb="14" eb="15">
      <t>ダイ</t>
    </rPh>
    <rPh sb="18" eb="20">
      <t>ソゲキ</t>
    </rPh>
    <rPh sb="20" eb="21">
      <t>ヘイ</t>
    </rPh>
    <rPh sb="21" eb="23">
      <t>シダン</t>
    </rPh>
    <phoneticPr fontId="1"/>
  </si>
  <si>
    <t>1steploss</t>
  </si>
  <si>
    <t>KR成功率</t>
  </si>
  <si>
    <t>KR成功率</t>
    <rPh sb="2" eb="5">
      <t>セイコウリツ</t>
    </rPh>
    <phoneticPr fontId="1"/>
  </si>
  <si>
    <t>砲撃成功率</t>
  </si>
  <si>
    <t>砲撃成功率</t>
    <rPh sb="0" eb="2">
      <t>ホウゲキ</t>
    </rPh>
    <rPh sb="2" eb="5">
      <t>セイコウリツ</t>
    </rPh>
    <phoneticPr fontId="1"/>
  </si>
  <si>
    <t>Non-11Pz（C）</t>
  </si>
  <si>
    <t>砲撃値（B）</t>
  </si>
  <si>
    <t>防御値（C）</t>
  </si>
  <si>
    <t>砲撃値（B’）</t>
  </si>
  <si>
    <t>防御値（C')</t>
  </si>
  <si>
    <t>砲撃可能距離（E）</t>
  </si>
  <si>
    <t>第110装甲擲弾兵連隊</t>
  </si>
  <si>
    <t>第Ⅰ大隊/第４中隊</t>
  </si>
  <si>
    <t>第Ⅱ大隊/第８中隊</t>
  </si>
  <si>
    <t>第９歩兵砲中隊</t>
  </si>
  <si>
    <t>第111装甲擲弾兵連隊</t>
  </si>
  <si>
    <t>第Ⅰ大隊/第８中隊</t>
  </si>
  <si>
    <t>第９中隊</t>
  </si>
  <si>
    <t>119砲兵連隊</t>
  </si>
  <si>
    <t>第Ⅰ砲兵大隊</t>
  </si>
  <si>
    <t>＊第１ターン増援</t>
  </si>
  <si>
    <t>第Ⅱ砲兵大隊</t>
  </si>
  <si>
    <t>第Ⅲ砲兵大隊</t>
  </si>
  <si>
    <t>第Ⅳ88砲兵大隊</t>
  </si>
  <si>
    <t>第61オートバイ大隊/歩兵砲第5中隊</t>
  </si>
  <si>
    <t>Non-11Pz /第336歩兵師団（C）</t>
  </si>
  <si>
    <t>第685歩兵連隊</t>
  </si>
  <si>
    <t>第Ⅰ歩兵大隊/第４迫撃砲中隊</t>
  </si>
  <si>
    <t>第Ⅱ歩兵大隊/第８迫撃砲中隊</t>
  </si>
  <si>
    <t>第Ⅲ歩兵大隊/第１２迫撃砲中隊</t>
  </si>
  <si>
    <t>第13歩兵砲中隊</t>
  </si>
  <si>
    <t>第686歩兵連隊</t>
  </si>
  <si>
    <t>第687歩兵連隊</t>
  </si>
  <si>
    <t>第336砲兵連隊</t>
  </si>
  <si>
    <t>第Ⅳネーベルヴェルファー大隊</t>
  </si>
  <si>
    <t>７空軍野戦師団</t>
  </si>
  <si>
    <t>＊第２ターン増援ユニット</t>
  </si>
  <si>
    <t>第Ⅳ歩兵大隊/第１６迫撃砲中隊</t>
  </si>
  <si>
    <t>砲兵大隊</t>
  </si>
  <si>
    <t>砲兵中隊</t>
  </si>
  <si>
    <t>独立砲兵</t>
  </si>
  <si>
    <t>Ⅰ/108砲兵大隊</t>
  </si>
  <si>
    <t>842砲兵大隊</t>
  </si>
  <si>
    <t>857砲兵大隊</t>
  </si>
  <si>
    <t>11th PzDiv / 11装甲師団(C)</t>
    <phoneticPr fontId="1"/>
  </si>
  <si>
    <t>11th PzDiv</t>
    <phoneticPr fontId="1"/>
  </si>
  <si>
    <t>Non-11Pz</t>
    <phoneticPr fontId="1"/>
  </si>
  <si>
    <t>ユニット数</t>
    <rPh sb="4" eb="5">
      <t>スウ</t>
    </rPh>
    <phoneticPr fontId="1"/>
  </si>
  <si>
    <t>Non-11Pz  Ⅹ　１</t>
    <phoneticPr fontId="1"/>
  </si>
  <si>
    <t>11th PzDiv Ⅹ　３</t>
    <phoneticPr fontId="1"/>
  </si>
  <si>
    <t>ドイツ軍砲兵</t>
    <rPh sb="3" eb="4">
      <t>グン</t>
    </rPh>
    <rPh sb="4" eb="6">
      <t>ホウヘイ</t>
    </rPh>
    <phoneticPr fontId="1"/>
  </si>
  <si>
    <t>ソビエト軍砲兵</t>
    <rPh sb="4" eb="5">
      <t>グン</t>
    </rPh>
    <rPh sb="5" eb="7">
      <t>ホウヘイ</t>
    </rPh>
    <phoneticPr fontId="1"/>
  </si>
  <si>
    <t>Guards Independent</t>
  </si>
  <si>
    <t>Independent</t>
  </si>
  <si>
    <t>第307親衛カチューシャ大隊</t>
  </si>
  <si>
    <t>第35親衛カチューシャ連隊</t>
  </si>
  <si>
    <t>第75親衛カチューシャ連隊</t>
  </si>
  <si>
    <t>第107カチューシャ連隊</t>
  </si>
  <si>
    <t>第152砲兵連隊</t>
  </si>
  <si>
    <t>第8オートバイ連隊</t>
  </si>
  <si>
    <t>迫撃砲中隊</t>
  </si>
  <si>
    <t>第5親衛騎兵師団</t>
  </si>
  <si>
    <t>第27親衛砲兵大隊</t>
  </si>
  <si>
    <t>第6親衛騎兵師団</t>
  </si>
  <si>
    <t>第32親衛砲兵大隊</t>
  </si>
  <si>
    <t>All Inf・Cav / 親衛・独立部隊（C）</t>
    <phoneticPr fontId="1"/>
  </si>
  <si>
    <t>All Inf・Cav / All Unit's</t>
    <phoneticPr fontId="1"/>
  </si>
  <si>
    <t>１Tank 5Mech X2 / All Unit's</t>
    <phoneticPr fontId="1"/>
  </si>
  <si>
    <t>Total</t>
    <phoneticPr fontId="1"/>
  </si>
  <si>
    <t>Total</t>
    <phoneticPr fontId="1"/>
  </si>
  <si>
    <t>ドイツ軍 砲撃成功期待値 / キルロール期待値(ユニット数基本期待値）</t>
    <rPh sb="3" eb="4">
      <t>グン</t>
    </rPh>
    <rPh sb="5" eb="7">
      <t>ホウゲキ</t>
    </rPh>
    <rPh sb="7" eb="9">
      <t>セイコウ</t>
    </rPh>
    <rPh sb="9" eb="12">
      <t>キタイチ</t>
    </rPh>
    <rPh sb="20" eb="23">
      <t>キタイチ</t>
    </rPh>
    <rPh sb="28" eb="29">
      <t>スウ</t>
    </rPh>
    <rPh sb="29" eb="31">
      <t>キホン</t>
    </rPh>
    <rPh sb="31" eb="34">
      <t>キタイチ</t>
    </rPh>
    <phoneticPr fontId="1"/>
  </si>
  <si>
    <t>ドイツ軍 砲撃成功期待値 / キルロール期待値（活性化チット累積期待値）</t>
    <rPh sb="3" eb="4">
      <t>グン</t>
    </rPh>
    <rPh sb="5" eb="7">
      <t>ホウゲキ</t>
    </rPh>
    <rPh sb="7" eb="9">
      <t>セイコウ</t>
    </rPh>
    <rPh sb="9" eb="12">
      <t>キタイチ</t>
    </rPh>
    <rPh sb="20" eb="23">
      <t>キタイチ</t>
    </rPh>
    <rPh sb="24" eb="27">
      <t>カッセイカ</t>
    </rPh>
    <rPh sb="30" eb="32">
      <t>ルイセキ</t>
    </rPh>
    <rPh sb="32" eb="35">
      <t>キタイチ</t>
    </rPh>
    <phoneticPr fontId="1"/>
  </si>
  <si>
    <t>ソビエト軍 砲撃成功期待値 / キルロール期待値(ユニット数基本期待値）</t>
    <rPh sb="4" eb="5">
      <t>グン</t>
    </rPh>
    <rPh sb="6" eb="8">
      <t>ホウゲキ</t>
    </rPh>
    <rPh sb="8" eb="10">
      <t>セイコウ</t>
    </rPh>
    <rPh sb="10" eb="13">
      <t>キタイチ</t>
    </rPh>
    <rPh sb="21" eb="24">
      <t>キタイチ</t>
    </rPh>
    <rPh sb="29" eb="30">
      <t>スウ</t>
    </rPh>
    <rPh sb="30" eb="32">
      <t>キホン</t>
    </rPh>
    <rPh sb="32" eb="35">
      <t>キタイチ</t>
    </rPh>
    <phoneticPr fontId="1"/>
  </si>
  <si>
    <t>ソビエト軍 砲撃成功期待値 / キルロール期待値（活性化チット累積期待値）</t>
    <rPh sb="4" eb="5">
      <t>グン</t>
    </rPh>
    <rPh sb="6" eb="8">
      <t>ホウゲキ</t>
    </rPh>
    <rPh sb="8" eb="10">
      <t>セイコウ</t>
    </rPh>
    <rPh sb="10" eb="13">
      <t>キタイチ</t>
    </rPh>
    <rPh sb="21" eb="24">
      <t>キタイチ</t>
    </rPh>
    <rPh sb="25" eb="28">
      <t>カッセイカ</t>
    </rPh>
    <rPh sb="31" eb="33">
      <t>ルイセキ</t>
    </rPh>
    <rPh sb="33" eb="36">
      <t>キタイチ</t>
    </rPh>
    <phoneticPr fontId="1"/>
  </si>
  <si>
    <t>第336歩兵師団(B)</t>
  </si>
  <si>
    <t>Total</t>
    <phoneticPr fontId="1"/>
  </si>
  <si>
    <t>Avg</t>
    <phoneticPr fontId="1"/>
  </si>
  <si>
    <t>部隊数</t>
    <rPh sb="0" eb="2">
      <t>ブタイ</t>
    </rPh>
    <rPh sb="2" eb="3">
      <t>スウ</t>
    </rPh>
    <phoneticPr fontId="1"/>
  </si>
  <si>
    <t>１Tank 5Mech / All Unit's</t>
    <phoneticPr fontId="1"/>
  </si>
  <si>
    <t>部隊数</t>
    <rPh sb="0" eb="2">
      <t>ブタイ</t>
    </rPh>
    <rPh sb="2" eb="3">
      <t>スウ</t>
    </rPh>
    <phoneticPr fontId="1"/>
  </si>
  <si>
    <t>親衛部隊・独立部隊（B）</t>
  </si>
  <si>
    <t>All Inf・Cav / All Unit's（B）</t>
    <phoneticPr fontId="1"/>
  </si>
  <si>
    <t>１Tank 5Mech / All Unit's（B)</t>
    <phoneticPr fontId="1"/>
  </si>
  <si>
    <t>第4親衛狙撃兵師団</t>
    <rPh sb="0" eb="1">
      <t>ダイ</t>
    </rPh>
    <rPh sb="2" eb="4">
      <t>シンエイ</t>
    </rPh>
    <rPh sb="4" eb="6">
      <t>ソゲキ</t>
    </rPh>
    <rPh sb="6" eb="7">
      <t>ヘイ</t>
    </rPh>
    <rPh sb="7" eb="9">
      <t>シダン</t>
    </rPh>
    <phoneticPr fontId="1"/>
  </si>
  <si>
    <t>第333狙撃兵師団</t>
    <rPh sb="0" eb="1">
      <t>ダイ</t>
    </rPh>
    <rPh sb="4" eb="6">
      <t>ソゲキ</t>
    </rPh>
    <rPh sb="6" eb="7">
      <t>ヘイ</t>
    </rPh>
    <rPh sb="7" eb="9">
      <t>シダン</t>
    </rPh>
    <phoneticPr fontId="1"/>
  </si>
  <si>
    <t>第119狙撃兵師団</t>
    <rPh sb="0" eb="1">
      <t>ダイ</t>
    </rPh>
    <rPh sb="4" eb="6">
      <t>ソゲキ</t>
    </rPh>
    <rPh sb="6" eb="7">
      <t>ヘイ</t>
    </rPh>
    <rPh sb="7" eb="9">
      <t>シダン</t>
    </rPh>
    <phoneticPr fontId="1"/>
  </si>
  <si>
    <t>＊第１ターン第2チット登場</t>
    <phoneticPr fontId="1"/>
  </si>
  <si>
    <t>＊第１ターン第3チット登場</t>
    <phoneticPr fontId="1"/>
  </si>
  <si>
    <t>＊第２t増援</t>
    <phoneticPr fontId="1"/>
  </si>
  <si>
    <t>All Total</t>
    <phoneticPr fontId="1"/>
  </si>
  <si>
    <t>第５機械化軍団＊第４t増援</t>
    <rPh sb="0" eb="1">
      <t>ダイ</t>
    </rPh>
    <rPh sb="2" eb="5">
      <t>キカイカ</t>
    </rPh>
    <rPh sb="5" eb="7">
      <t>グンダン</t>
    </rPh>
    <phoneticPr fontId="1"/>
  </si>
  <si>
    <t>All Total</t>
    <phoneticPr fontId="1"/>
  </si>
  <si>
    <t>Total</t>
    <phoneticPr fontId="1"/>
  </si>
  <si>
    <t>Avg</t>
    <phoneticPr fontId="1"/>
  </si>
  <si>
    <t>ドイツ軍基本集計</t>
    <rPh sb="3" eb="4">
      <t>グン</t>
    </rPh>
    <rPh sb="4" eb="6">
      <t>キホン</t>
    </rPh>
    <rPh sb="6" eb="8">
      <t>シュウケイ</t>
    </rPh>
    <phoneticPr fontId="1"/>
  </si>
  <si>
    <t>ソ連軍基本集計</t>
    <rPh sb="1" eb="2">
      <t>レン</t>
    </rPh>
    <rPh sb="2" eb="3">
      <t>グン</t>
    </rPh>
    <rPh sb="3" eb="5">
      <t>キホン</t>
    </rPh>
    <rPh sb="5" eb="7">
      <t>シュウケイ</t>
    </rPh>
    <phoneticPr fontId="1"/>
  </si>
  <si>
    <t>ドイツ軍活性化チット累積集計</t>
    <rPh sb="3" eb="4">
      <t>グン</t>
    </rPh>
    <rPh sb="4" eb="7">
      <t>カッセイカ</t>
    </rPh>
    <rPh sb="10" eb="12">
      <t>ルイセキ</t>
    </rPh>
    <rPh sb="12" eb="14">
      <t>シュウケイ</t>
    </rPh>
    <phoneticPr fontId="1"/>
  </si>
  <si>
    <t>Total　X　3</t>
    <phoneticPr fontId="1"/>
  </si>
  <si>
    <t>ソ連軍活性化チット累積集計</t>
    <rPh sb="1" eb="2">
      <t>レン</t>
    </rPh>
    <rPh sb="2" eb="3">
      <t>グン</t>
    </rPh>
    <rPh sb="3" eb="6">
      <t>カッセイカ</t>
    </rPh>
    <rPh sb="9" eb="11">
      <t>ルイセキ</t>
    </rPh>
    <rPh sb="11" eb="13">
      <t>シュウケイ</t>
    </rPh>
    <phoneticPr fontId="1"/>
  </si>
  <si>
    <t>Total　X　３</t>
    <phoneticPr fontId="1"/>
  </si>
  <si>
    <t>All Inf・Cav / All Unit's（B） X 2</t>
    <phoneticPr fontId="1"/>
  </si>
  <si>
    <t>１Tank 5Mech / All Unit's（B) X 3</t>
    <phoneticPr fontId="1"/>
  </si>
  <si>
    <t>11th Pz (B) X 3(2t以降の仮定数値)</t>
    <rPh sb="18" eb="20">
      <t>イコウ</t>
    </rPh>
    <rPh sb="21" eb="23">
      <t>カテイ</t>
    </rPh>
    <rPh sb="23" eb="25">
      <t>スウチ</t>
    </rPh>
    <phoneticPr fontId="1"/>
  </si>
  <si>
    <t>All Total</t>
  </si>
  <si>
    <t>Avg</t>
    <phoneticPr fontId="1"/>
  </si>
  <si>
    <t>ソ連軍活性化チット累積集計(4t∼6t)</t>
    <rPh sb="1" eb="2">
      <t>レン</t>
    </rPh>
    <rPh sb="2" eb="3">
      <t>グン</t>
    </rPh>
    <rPh sb="3" eb="6">
      <t>カッセイカ</t>
    </rPh>
    <rPh sb="9" eb="11">
      <t>ルイセキ</t>
    </rPh>
    <rPh sb="11" eb="13">
      <t>シュウケイ</t>
    </rPh>
    <phoneticPr fontId="1"/>
  </si>
  <si>
    <t>ソ連軍活性化チット累積集計(1t∼3t)</t>
    <rPh sb="1" eb="2">
      <t>レン</t>
    </rPh>
    <rPh sb="2" eb="3">
      <t>グン</t>
    </rPh>
    <rPh sb="3" eb="6">
      <t>カッセイカ</t>
    </rPh>
    <rPh sb="9" eb="11">
      <t>ルイセキ</t>
    </rPh>
    <rPh sb="11" eb="13">
      <t>シュウケイ</t>
    </rPh>
    <phoneticPr fontId="1"/>
  </si>
  <si>
    <t>攻撃値</t>
    <rPh sb="0" eb="3">
      <t>コウゲキチ</t>
    </rPh>
    <phoneticPr fontId="1"/>
  </si>
  <si>
    <t>防禦値</t>
    <rPh sb="0" eb="3">
      <t>ボウギョチ</t>
    </rPh>
    <phoneticPr fontId="1"/>
  </si>
  <si>
    <t>支配率</t>
    <rPh sb="0" eb="3">
      <t>シハイリツ</t>
    </rPh>
    <phoneticPr fontId="1"/>
  </si>
  <si>
    <t>.</t>
    <phoneticPr fontId="1"/>
  </si>
  <si>
    <t>砲撃成功率</t>
    <rPh sb="0" eb="5">
      <t>ホウゲキセイコウリツ</t>
    </rPh>
    <phoneticPr fontId="1"/>
  </si>
  <si>
    <t>Total</t>
    <phoneticPr fontId="1"/>
  </si>
  <si>
    <t>第1戦車軍団</t>
    <rPh sb="0" eb="1">
      <t>ダイ</t>
    </rPh>
    <rPh sb="2" eb="4">
      <t>センシャ</t>
    </rPh>
    <rPh sb="4" eb="6">
      <t>グンダン</t>
    </rPh>
    <phoneticPr fontId="1"/>
  </si>
  <si>
    <t>第5機械化師団</t>
    <rPh sb="0" eb="1">
      <t>ダイ</t>
    </rPh>
    <rPh sb="2" eb="5">
      <t>キカイカ</t>
    </rPh>
    <rPh sb="5" eb="7">
      <t>シダン</t>
    </rPh>
    <phoneticPr fontId="1"/>
  </si>
  <si>
    <t>１Tank 5Mech/第1戦車軍団・第五機械化師団（C）</t>
    <rPh sb="12" eb="13">
      <t>ダイ</t>
    </rPh>
    <rPh sb="14" eb="16">
      <t>センシャ</t>
    </rPh>
    <rPh sb="16" eb="18">
      <t>グンダン</t>
    </rPh>
    <rPh sb="19" eb="20">
      <t>ダイ</t>
    </rPh>
    <rPh sb="20" eb="21">
      <t>ゴ</t>
    </rPh>
    <rPh sb="21" eb="24">
      <t>キカイカ</t>
    </rPh>
    <rPh sb="24" eb="26">
      <t>シダン</t>
    </rPh>
    <phoneticPr fontId="1"/>
  </si>
  <si>
    <t>１Tank 5Mech/第1戦車軍団・第五機械化師団（B）</t>
    <rPh sb="12" eb="13">
      <t>ダイ</t>
    </rPh>
    <rPh sb="14" eb="16">
      <t>センシャ</t>
    </rPh>
    <rPh sb="16" eb="18">
      <t>グンダン</t>
    </rPh>
    <phoneticPr fontId="1"/>
  </si>
  <si>
    <t>１Tank 5Mech/第1戦車軍団・第五機械化師団（A）</t>
    <rPh sb="12" eb="13">
      <t>ダイ</t>
    </rPh>
    <rPh sb="14" eb="16">
      <t>センシャ</t>
    </rPh>
    <rPh sb="16" eb="18">
      <t>グンダン</t>
    </rPh>
    <phoneticPr fontId="1"/>
  </si>
  <si>
    <t>11div</t>
    <phoneticPr fontId="1"/>
  </si>
  <si>
    <t>1tank</t>
    <phoneticPr fontId="1"/>
  </si>
  <si>
    <t>5mech</t>
    <phoneticPr fontId="1"/>
  </si>
  <si>
    <t>Art</t>
    <phoneticPr fontId="1"/>
  </si>
  <si>
    <t>Art</t>
  </si>
  <si>
    <t>11div</t>
  </si>
  <si>
    <t>1tank</t>
  </si>
  <si>
    <t>5mech</t>
  </si>
  <si>
    <t>5mech</t>
    <phoneticPr fontId="1"/>
  </si>
  <si>
    <t>1Tank+5mech</t>
  </si>
  <si>
    <t>1Tank+5mech</t>
    <phoneticPr fontId="1"/>
  </si>
  <si>
    <t>攻撃値</t>
    <rPh sb="0" eb="2">
      <t>コウゲキ</t>
    </rPh>
    <rPh sb="2" eb="3">
      <t>チ</t>
    </rPh>
    <phoneticPr fontId="1"/>
  </si>
  <si>
    <t>防御値</t>
    <rPh sb="0" eb="2">
      <t>ボウギョ</t>
    </rPh>
    <rPh sb="2" eb="3">
      <t>チ</t>
    </rPh>
    <phoneticPr fontId="1"/>
  </si>
  <si>
    <t>基本支配率</t>
    <rPh sb="0" eb="2">
      <t>キホン</t>
    </rPh>
    <rPh sb="2" eb="4">
      <t>シハイ</t>
    </rPh>
    <rPh sb="4" eb="5">
      <t>リツ</t>
    </rPh>
    <phoneticPr fontId="1"/>
  </si>
  <si>
    <t>Artillery Effect</t>
  </si>
  <si>
    <t>Artillery Effect</t>
    <phoneticPr fontId="1"/>
  </si>
  <si>
    <t>独軍１～３ｔ</t>
    <rPh sb="0" eb="1">
      <t>ドク</t>
    </rPh>
    <rPh sb="1" eb="2">
      <t>グン</t>
    </rPh>
    <phoneticPr fontId="1"/>
  </si>
  <si>
    <t>ソ連軍１～３ｔ</t>
    <rPh sb="1" eb="3">
      <t>レングン</t>
    </rPh>
    <phoneticPr fontId="1"/>
  </si>
  <si>
    <t>独軍 Total</t>
    <rPh sb="0" eb="1">
      <t>ドク</t>
    </rPh>
    <rPh sb="1" eb="2">
      <t>グン</t>
    </rPh>
    <phoneticPr fontId="1"/>
  </si>
  <si>
    <t>ソ連軍 Total</t>
    <rPh sb="1" eb="3">
      <t>レングン</t>
    </rPh>
    <phoneticPr fontId="1"/>
  </si>
  <si>
    <t>1stTank</t>
    <phoneticPr fontId="1"/>
  </si>
  <si>
    <t>5thMech</t>
    <phoneticPr fontId="1"/>
  </si>
  <si>
    <t>1stTank+5thMech</t>
    <phoneticPr fontId="1"/>
  </si>
  <si>
    <t>11thPzDiv</t>
  </si>
  <si>
    <t>11thPzDiv</t>
    <phoneticPr fontId="1"/>
  </si>
  <si>
    <t>Base control ratio</t>
  </si>
  <si>
    <t>Base control ratio</t>
    <phoneticPr fontId="1"/>
  </si>
  <si>
    <t>Artillery effect</t>
  </si>
  <si>
    <t>Artillery effect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</si>
</sst>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rgb="FF181717"/>
      <name val="ＭＳ 明朝"/>
      <family val="1"/>
      <charset val="128"/>
    </font>
    <font>
      <sz val="11"/>
      <name val="Yu Gothic"/>
      <family val="2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1" xfId="0" applyBorder="1"/>
    <xf numFmtId="0" fontId="0" fillId="3" borderId="1" xfId="0" applyFill="1" applyBorder="1"/>
    <xf numFmtId="10" fontId="0" fillId="0" borderId="0" xfId="0" applyNumberFormat="1"/>
    <xf numFmtId="10" fontId="0" fillId="5" borderId="0" xfId="0" applyNumberFormat="1" applyFill="1"/>
    <xf numFmtId="10" fontId="0" fillId="2" borderId="3" xfId="0" applyNumberFormat="1" applyFill="1" applyBorder="1"/>
    <xf numFmtId="10" fontId="0" fillId="2" borderId="4" xfId="0" applyNumberFormat="1" applyFill="1" applyBorder="1"/>
    <xf numFmtId="10" fontId="0" fillId="5" borderId="6" xfId="0" applyNumberFormat="1" applyFill="1" applyBorder="1"/>
    <xf numFmtId="10" fontId="0" fillId="5" borderId="8" xfId="0" applyNumberFormat="1" applyFill="1" applyBorder="1"/>
    <xf numFmtId="10" fontId="0" fillId="5" borderId="9" xfId="0" applyNumberFormat="1" applyFill="1" applyBorder="1"/>
    <xf numFmtId="10" fontId="0" fillId="2" borderId="8" xfId="0" applyNumberFormat="1" applyFill="1" applyBorder="1"/>
    <xf numFmtId="10" fontId="0" fillId="2" borderId="9" xfId="0" applyNumberFormat="1" applyFill="1" applyBorder="1"/>
    <xf numFmtId="0" fontId="2" fillId="0" borderId="0" xfId="0" applyFont="1"/>
    <xf numFmtId="0" fontId="2" fillId="4" borderId="2" xfId="0" applyFont="1" applyFill="1" applyBorder="1"/>
    <xf numFmtId="0" fontId="2" fillId="0" borderId="7" xfId="0" applyFont="1" applyBorder="1"/>
    <xf numFmtId="0" fontId="2" fillId="0" borderId="5" xfId="0" applyFont="1" applyBorder="1"/>
    <xf numFmtId="10" fontId="2" fillId="4" borderId="0" xfId="0" applyNumberFormat="1" applyFont="1" applyFill="1"/>
    <xf numFmtId="0" fontId="2" fillId="4" borderId="7" xfId="0" applyFont="1" applyFill="1" applyBorder="1"/>
    <xf numFmtId="10" fontId="0" fillId="2" borderId="0" xfId="0" applyNumberFormat="1" applyFill="1"/>
    <xf numFmtId="10" fontId="0" fillId="4" borderId="0" xfId="0" applyNumberFormat="1" applyFill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10" fontId="0" fillId="2" borderId="6" xfId="0" applyNumberFormat="1" applyFill="1" applyBorder="1"/>
    <xf numFmtId="10" fontId="0" fillId="4" borderId="6" xfId="0" applyNumberFormat="1" applyFill="1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3" borderId="16" xfId="0" applyFill="1" applyBorder="1"/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" borderId="20" xfId="0" applyFill="1" applyBorder="1"/>
    <xf numFmtId="0" fontId="0" fillId="0" borderId="23" xfId="0" applyBorder="1"/>
    <xf numFmtId="0" fontId="0" fillId="4" borderId="24" xfId="0" applyFill="1" applyBorder="1"/>
    <xf numFmtId="0" fontId="0" fillId="4" borderId="25" xfId="0" applyFill="1" applyBorder="1"/>
    <xf numFmtId="0" fontId="0" fillId="0" borderId="25" xfId="0" applyBorder="1"/>
    <xf numFmtId="0" fontId="0" fillId="0" borderId="24" xfId="0" applyBorder="1"/>
    <xf numFmtId="0" fontId="0" fillId="0" borderId="26" xfId="0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3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4" borderId="22" xfId="0" applyFill="1" applyBorder="1"/>
    <xf numFmtId="0" fontId="0" fillId="0" borderId="34" xfId="0" applyBorder="1"/>
    <xf numFmtId="0" fontId="0" fillId="0" borderId="35" xfId="0" applyBorder="1"/>
    <xf numFmtId="0" fontId="0" fillId="4" borderId="36" xfId="0" applyFill="1" applyBorder="1"/>
    <xf numFmtId="0" fontId="0" fillId="0" borderId="36" xfId="0" applyBorder="1"/>
    <xf numFmtId="0" fontId="0" fillId="0" borderId="37" xfId="0" applyBorder="1"/>
    <xf numFmtId="0" fontId="0" fillId="0" borderId="14" xfId="0" applyBorder="1"/>
    <xf numFmtId="0" fontId="0" fillId="0" borderId="0" xfId="0" applyAlignment="1">
      <alignment horizontal="center" vertical="center"/>
    </xf>
    <xf numFmtId="0" fontId="0" fillId="4" borderId="6" xfId="0" applyFill="1" applyBorder="1"/>
    <xf numFmtId="0" fontId="0" fillId="4" borderId="9" xfId="0" applyFill="1" applyBorder="1"/>
    <xf numFmtId="0" fontId="4" fillId="0" borderId="6" xfId="0" applyFont="1" applyBorder="1"/>
    <xf numFmtId="0" fontId="5" fillId="0" borderId="0" xfId="0" applyFont="1"/>
    <xf numFmtId="0" fontId="0" fillId="6" borderId="5" xfId="0" applyFill="1" applyBorder="1"/>
    <xf numFmtId="0" fontId="0" fillId="7" borderId="5" xfId="0" applyFill="1" applyBorder="1"/>
    <xf numFmtId="0" fontId="0" fillId="8" borderId="24" xfId="0" applyFill="1" applyBorder="1"/>
    <xf numFmtId="0" fontId="6" fillId="7" borderId="5" xfId="0" applyFont="1" applyFill="1" applyBorder="1"/>
    <xf numFmtId="0" fontId="7" fillId="7" borderId="5" xfId="0" applyFont="1" applyFill="1" applyBorder="1"/>
    <xf numFmtId="0" fontId="7" fillId="6" borderId="5" xfId="0" applyFont="1" applyFill="1" applyBorder="1"/>
    <xf numFmtId="0" fontId="0" fillId="9" borderId="5" xfId="0" applyFill="1" applyBorder="1"/>
    <xf numFmtId="0" fontId="6" fillId="9" borderId="5" xfId="0" applyFont="1" applyFill="1" applyBorder="1"/>
    <xf numFmtId="176" fontId="0" fillId="0" borderId="8" xfId="0" applyNumberFormat="1" applyBorder="1"/>
    <xf numFmtId="0" fontId="0" fillId="0" borderId="3" xfId="0" applyBorder="1" applyAlignment="1">
      <alignment horizontal="left"/>
    </xf>
    <xf numFmtId="0" fontId="7" fillId="7" borderId="26" xfId="0" applyFont="1" applyFill="1" applyBorder="1"/>
    <xf numFmtId="0" fontId="0" fillId="4" borderId="26" xfId="0" applyFill="1" applyBorder="1"/>
    <xf numFmtId="0" fontId="0" fillId="9" borderId="5" xfId="0" applyFill="1" applyBorder="1" applyAlignment="1">
      <alignment wrapText="1"/>
    </xf>
    <xf numFmtId="176" fontId="0" fillId="0" borderId="0" xfId="0" applyNumberFormat="1"/>
    <xf numFmtId="10" fontId="0" fillId="0" borderId="19" xfId="0" applyNumberFormat="1" applyBorder="1"/>
    <xf numFmtId="10" fontId="0" fillId="0" borderId="21" xfId="0" applyNumberFormat="1" applyBorder="1"/>
    <xf numFmtId="10" fontId="0" fillId="0" borderId="37" xfId="0" applyNumberFormat="1" applyBorder="1"/>
    <xf numFmtId="10" fontId="0" fillId="0" borderId="35" xfId="0" applyNumberFormat="1" applyBorder="1"/>
    <xf numFmtId="10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0" fontId="0" fillId="0" borderId="20" xfId="0" applyNumberFormat="1" applyBorder="1"/>
    <xf numFmtId="10" fontId="0" fillId="0" borderId="29" xfId="0" applyNumberFormat="1" applyBorder="1"/>
    <xf numFmtId="0" fontId="0" fillId="0" borderId="38" xfId="0" applyBorder="1"/>
    <xf numFmtId="0" fontId="0" fillId="0" borderId="39" xfId="0" applyBorder="1"/>
    <xf numFmtId="10" fontId="0" fillId="0" borderId="40" xfId="0" applyNumberFormat="1" applyBorder="1"/>
    <xf numFmtId="10" fontId="0" fillId="0" borderId="41" xfId="0" applyNumberFormat="1" applyBorder="1"/>
    <xf numFmtId="10" fontId="0" fillId="0" borderId="42" xfId="0" applyNumberFormat="1" applyBorder="1"/>
    <xf numFmtId="10" fontId="0" fillId="0" borderId="43" xfId="0" applyNumberFormat="1" applyBorder="1"/>
    <xf numFmtId="10" fontId="0" fillId="0" borderId="1" xfId="0" applyNumberFormat="1" applyBorder="1"/>
    <xf numFmtId="176" fontId="0" fillId="0" borderId="1" xfId="0" applyNumberFormat="1" applyBorder="1"/>
    <xf numFmtId="10" fontId="2" fillId="0" borderId="1" xfId="0" applyNumberFormat="1" applyFont="1" applyBorder="1"/>
    <xf numFmtId="10" fontId="0" fillId="0" borderId="27" xfId="0" applyNumberFormat="1" applyBorder="1"/>
    <xf numFmtId="10" fontId="2" fillId="0" borderId="27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14" xfId="0" applyNumberFormat="1" applyBorder="1"/>
    <xf numFmtId="0" fontId="9" fillId="0" borderId="0" xfId="0" applyFont="1"/>
    <xf numFmtId="0" fontId="0" fillId="4" borderId="0" xfId="0" applyFill="1"/>
    <xf numFmtId="0" fontId="0" fillId="4" borderId="32" xfId="0" applyFill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9" xfId="0" applyNumberFormat="1" applyBorder="1"/>
    <xf numFmtId="0" fontId="8" fillId="0" borderId="2" xfId="0" applyFont="1" applyBorder="1"/>
    <xf numFmtId="0" fontId="2" fillId="0" borderId="13" xfId="0" applyFont="1" applyBorder="1"/>
    <xf numFmtId="0" fontId="8" fillId="0" borderId="5" xfId="0" applyFont="1" applyBorder="1"/>
    <xf numFmtId="10" fontId="0" fillId="0" borderId="8" xfId="0" applyNumberFormat="1" applyBorder="1"/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/>
    <xf numFmtId="10" fontId="2" fillId="2" borderId="0" xfId="0" applyNumberFormat="1" applyFont="1" applyFill="1"/>
    <xf numFmtId="10" fontId="2" fillId="2" borderId="6" xfId="0" applyNumberFormat="1" applyFont="1" applyFill="1" applyBorder="1"/>
    <xf numFmtId="0" fontId="2" fillId="9" borderId="5" xfId="0" applyFont="1" applyFill="1" applyBorder="1" applyAlignment="1">
      <alignment horizontal="center"/>
    </xf>
    <xf numFmtId="0" fontId="2" fillId="9" borderId="0" xfId="0" applyFont="1" applyFill="1"/>
    <xf numFmtId="10" fontId="2" fillId="9" borderId="0" xfId="0" applyNumberFormat="1" applyFont="1" applyFill="1"/>
    <xf numFmtId="10" fontId="2" fillId="9" borderId="6" xfId="0" applyNumberFormat="1" applyFont="1" applyFill="1" applyBorder="1"/>
    <xf numFmtId="0" fontId="3" fillId="0" borderId="0" xfId="0" applyFont="1" applyAlignment="1">
      <alignment horizontal="left" vertical="center"/>
    </xf>
    <xf numFmtId="0" fontId="0" fillId="7" borderId="2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44" xfId="0" applyBorder="1"/>
    <xf numFmtId="0" fontId="0" fillId="8" borderId="7" xfId="0" applyFill="1" applyBorder="1" applyAlignment="1">
      <alignment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0" fontId="0" fillId="0" borderId="22" xfId="0" applyNumberFormat="1" applyBorder="1"/>
    <xf numFmtId="0" fontId="0" fillId="4" borderId="5" xfId="0" applyFill="1" applyBorder="1"/>
    <xf numFmtId="0" fontId="2" fillId="9" borderId="5" xfId="0" applyFont="1" applyFill="1" applyBorder="1"/>
    <xf numFmtId="0" fontId="2" fillId="2" borderId="5" xfId="0" applyFont="1" applyFill="1" applyBorder="1"/>
    <xf numFmtId="0" fontId="10" fillId="0" borderId="19" xfId="0" applyFont="1" applyBorder="1"/>
    <xf numFmtId="0" fontId="0" fillId="0" borderId="29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6" xfId="0" applyBorder="1"/>
    <xf numFmtId="0" fontId="2" fillId="0" borderId="4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36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0" fillId="0" borderId="47" xfId="0" applyBorder="1"/>
    <xf numFmtId="176" fontId="0" fillId="0" borderId="47" xfId="0" applyNumberFormat="1" applyBorder="1"/>
    <xf numFmtId="0" fontId="0" fillId="0" borderId="49" xfId="0" applyBorder="1"/>
    <xf numFmtId="176" fontId="0" fillId="0" borderId="49" xfId="0" applyNumberFormat="1" applyBorder="1"/>
    <xf numFmtId="0" fontId="10" fillId="0" borderId="11" xfId="0" applyFont="1" applyBorder="1"/>
    <xf numFmtId="0" fontId="10" fillId="0" borderId="12" xfId="0" applyFont="1" applyBorder="1"/>
    <xf numFmtId="0" fontId="0" fillId="9" borderId="7" xfId="0" applyFill="1" applyBorder="1" applyAlignment="1">
      <alignment wrapText="1"/>
    </xf>
    <xf numFmtId="0" fontId="10" fillId="0" borderId="16" xfId="0" applyFont="1" applyBorder="1"/>
    <xf numFmtId="0" fontId="10" fillId="0" borderId="17" xfId="0" applyFont="1" applyBorder="1"/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0" fillId="0" borderId="44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176" fontId="0" fillId="0" borderId="47" xfId="0" applyNumberFormat="1" applyBorder="1" applyAlignment="1">
      <alignment horizontal="right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11" borderId="11" xfId="0" applyFill="1" applyBorder="1" applyAlignment="1">
      <alignment horizontal="right" vertical="center"/>
    </xf>
    <xf numFmtId="0" fontId="0" fillId="11" borderId="16" xfId="0" applyFill="1" applyBorder="1" applyAlignment="1">
      <alignment horizontal="right" vertical="center"/>
    </xf>
    <xf numFmtId="0" fontId="2" fillId="11" borderId="49" xfId="0" applyFont="1" applyFill="1" applyBorder="1" applyAlignment="1">
      <alignment horizontal="center" vertical="center"/>
    </xf>
    <xf numFmtId="176" fontId="0" fillId="11" borderId="1" xfId="0" applyNumberFormat="1" applyFill="1" applyBorder="1" applyAlignment="1">
      <alignment horizontal="right" vertical="center"/>
    </xf>
    <xf numFmtId="0" fontId="2" fillId="11" borderId="48" xfId="0" applyFont="1" applyFill="1" applyBorder="1" applyAlignment="1">
      <alignment horizontal="center" vertical="center"/>
    </xf>
    <xf numFmtId="176" fontId="0" fillId="11" borderId="47" xfId="0" applyNumberFormat="1" applyFill="1" applyBorder="1" applyAlignment="1">
      <alignment horizontal="right" vertical="center"/>
    </xf>
    <xf numFmtId="0" fontId="0" fillId="11" borderId="0" xfId="0" applyFill="1"/>
    <xf numFmtId="0" fontId="2" fillId="11" borderId="45" xfId="0" applyFont="1" applyFill="1" applyBorder="1" applyAlignment="1">
      <alignment horizontal="center"/>
    </xf>
    <xf numFmtId="176" fontId="0" fillId="11" borderId="0" xfId="0" applyNumberFormat="1" applyFill="1"/>
    <xf numFmtId="0" fontId="10" fillId="11" borderId="11" xfId="0" applyFont="1" applyFill="1" applyBorder="1"/>
    <xf numFmtId="0" fontId="10" fillId="11" borderId="16" xfId="0" applyFont="1" applyFill="1" applyBorder="1"/>
    <xf numFmtId="0" fontId="2" fillId="11" borderId="49" xfId="0" applyFont="1" applyFill="1" applyBorder="1" applyAlignment="1">
      <alignment horizontal="center"/>
    </xf>
    <xf numFmtId="176" fontId="0" fillId="11" borderId="1" xfId="0" applyNumberFormat="1" applyFill="1" applyBorder="1"/>
    <xf numFmtId="0" fontId="2" fillId="11" borderId="48" xfId="0" applyFont="1" applyFill="1" applyBorder="1" applyAlignment="1">
      <alignment horizontal="center"/>
    </xf>
    <xf numFmtId="176" fontId="0" fillId="11" borderId="47" xfId="0" applyNumberFormat="1" applyFill="1" applyBorder="1"/>
    <xf numFmtId="0" fontId="0" fillId="11" borderId="47" xfId="0" applyFill="1" applyBorder="1"/>
    <xf numFmtId="176" fontId="0" fillId="11" borderId="49" xfId="0" applyNumberFormat="1" applyFill="1" applyBorder="1"/>
    <xf numFmtId="0" fontId="12" fillId="12" borderId="0" xfId="0" applyFont="1" applyFill="1" applyAlignment="1">
      <alignment horizontal="center"/>
    </xf>
    <xf numFmtId="0" fontId="12" fillId="13" borderId="0" xfId="0" applyFont="1" applyFill="1" applyAlignment="1">
      <alignment horizontal="center" vertical="center"/>
    </xf>
    <xf numFmtId="0" fontId="12" fillId="13" borderId="0" xfId="0" applyFont="1" applyFill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47" xfId="0" applyFont="1" applyBorder="1"/>
    <xf numFmtId="0" fontId="2" fillId="0" borderId="47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11" borderId="16" xfId="0" applyFill="1" applyBorder="1"/>
    <xf numFmtId="0" fontId="2" fillId="0" borderId="24" xfId="0" applyFont="1" applyBorder="1" applyAlignment="1">
      <alignment horizontal="center"/>
    </xf>
    <xf numFmtId="0" fontId="0" fillId="4" borderId="1" xfId="0" applyFill="1" applyBorder="1"/>
    <xf numFmtId="0" fontId="0" fillId="0" borderId="41" xfId="0" applyBorder="1"/>
    <xf numFmtId="0" fontId="0" fillId="0" borderId="43" xfId="0" applyBorder="1"/>
    <xf numFmtId="10" fontId="0" fillId="0" borderId="46" xfId="0" applyNumberFormat="1" applyBorder="1"/>
    <xf numFmtId="10" fontId="0" fillId="0" borderId="50" xfId="0" applyNumberFormat="1" applyBorder="1"/>
    <xf numFmtId="0" fontId="0" fillId="0" borderId="48" xfId="0" applyBorder="1"/>
    <xf numFmtId="176" fontId="0" fillId="0" borderId="48" xfId="0" applyNumberFormat="1" applyBorder="1"/>
    <xf numFmtId="10" fontId="0" fillId="0" borderId="48" xfId="0" applyNumberFormat="1" applyBorder="1"/>
    <xf numFmtId="10" fontId="0" fillId="0" borderId="51" xfId="0" applyNumberFormat="1" applyBorder="1"/>
    <xf numFmtId="10" fontId="0" fillId="0" borderId="11" xfId="0" applyNumberFormat="1" applyBorder="1"/>
    <xf numFmtId="0" fontId="0" fillId="0" borderId="11" xfId="0" applyBorder="1"/>
    <xf numFmtId="0" fontId="0" fillId="0" borderId="15" xfId="0" applyBorder="1"/>
    <xf numFmtId="10" fontId="0" fillId="0" borderId="16" xfId="0" applyNumberFormat="1" applyBorder="1"/>
    <xf numFmtId="0" fontId="0" fillId="0" borderId="16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28" xfId="0" applyBorder="1"/>
    <xf numFmtId="0" fontId="0" fillId="4" borderId="16" xfId="0" applyFill="1" applyBorder="1"/>
    <xf numFmtId="0" fontId="0" fillId="0" borderId="59" xfId="0" applyBorder="1"/>
    <xf numFmtId="0" fontId="0" fillId="0" borderId="60" xfId="0" applyBorder="1"/>
    <xf numFmtId="10" fontId="0" fillId="0" borderId="38" xfId="0" applyNumberFormat="1" applyBorder="1"/>
    <xf numFmtId="10" fontId="0" fillId="0" borderId="61" xfId="0" applyNumberFormat="1" applyBorder="1"/>
    <xf numFmtId="10" fontId="0" fillId="0" borderId="62" xfId="0" applyNumberFormat="1" applyBorder="1"/>
    <xf numFmtId="0" fontId="0" fillId="0" borderId="63" xfId="0" applyBorder="1"/>
    <xf numFmtId="10" fontId="0" fillId="0" borderId="13" xfId="0" applyNumberFormat="1" applyBorder="1"/>
    <xf numFmtId="10" fontId="0" fillId="0" borderId="15" xfId="0" applyNumberFormat="1" applyBorder="1"/>
    <xf numFmtId="10" fontId="0" fillId="0" borderId="17" xfId="0" applyNumberFormat="1" applyBorder="1"/>
    <xf numFmtId="10" fontId="0" fillId="0" borderId="10" xfId="0" applyNumberFormat="1" applyBorder="1"/>
    <xf numFmtId="10" fontId="0" fillId="0" borderId="12" xfId="0" applyNumberFormat="1" applyBorder="1"/>
    <xf numFmtId="0" fontId="0" fillId="14" borderId="6" xfId="0" applyFill="1" applyBorder="1"/>
    <xf numFmtId="0" fontId="0" fillId="15" borderId="6" xfId="0" applyFill="1" applyBorder="1"/>
    <xf numFmtId="0" fontId="0" fillId="16" borderId="3" xfId="0" applyFill="1" applyBorder="1"/>
    <xf numFmtId="0" fontId="0" fillId="16" borderId="5" xfId="0" applyFill="1" applyBorder="1"/>
    <xf numFmtId="0" fontId="0" fillId="16" borderId="0" xfId="0" applyFill="1"/>
    <xf numFmtId="0" fontId="0" fillId="16" borderId="20" xfId="0" applyFill="1" applyBorder="1"/>
    <xf numFmtId="0" fontId="0" fillId="16" borderId="19" xfId="0" applyFill="1" applyBorder="1"/>
    <xf numFmtId="10" fontId="0" fillId="16" borderId="20" xfId="0" applyNumberFormat="1" applyFill="1" applyBorder="1"/>
    <xf numFmtId="9" fontId="0" fillId="0" borderId="19" xfId="0" applyNumberFormat="1" applyBorder="1"/>
    <xf numFmtId="10" fontId="0" fillId="0" borderId="3" xfId="0" applyNumberFormat="1" applyBorder="1"/>
    <xf numFmtId="10" fontId="0" fillId="0" borderId="30" xfId="0" applyNumberFormat="1" applyBorder="1"/>
    <xf numFmtId="10" fontId="0" fillId="0" borderId="3" xfId="0" applyNumberFormat="1" applyBorder="1" applyAlignment="1">
      <alignment horizontal="center"/>
    </xf>
    <xf numFmtId="10" fontId="0" fillId="0" borderId="33" xfId="0" applyNumberFormat="1" applyBorder="1"/>
    <xf numFmtId="9" fontId="0" fillId="0" borderId="30" xfId="0" applyNumberFormat="1" applyBorder="1"/>
    <xf numFmtId="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6" fontId="0" fillId="0" borderId="9" xfId="0" applyNumberFormat="1" applyBorder="1"/>
    <xf numFmtId="0" fontId="0" fillId="0" borderId="7" xfId="0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戦闘比毎の打撃率と被損率</a:t>
            </a:r>
            <a:r>
              <a:rPr lang="en-US" altLang="ja-JP" b="1"/>
              <a:t>[Chart3]</a:t>
            </a:r>
          </a:p>
          <a:p>
            <a:pPr>
              <a:defRPr/>
            </a:pP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02759964282815"/>
          <c:y val="0.12439819362011506"/>
          <c:w val="0.86741569932624396"/>
          <c:h val="0.72348990949332526"/>
        </c:manualLayout>
      </c:layout>
      <c:lineChart>
        <c:grouping val="standard"/>
        <c:varyColors val="0"/>
        <c:ser>
          <c:idx val="0"/>
          <c:order val="0"/>
          <c:tx>
            <c:strRef>
              <c:f>CRT解析!$B$27</c:f>
              <c:strCache>
                <c:ptCount val="1"/>
                <c:pt idx="0">
                  <c:v>被損率</c:v>
                </c:pt>
              </c:strCache>
            </c:strRef>
          </c:tx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0618556701030928E-3"/>
                  <c:y val="-3.1213050406506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7-43C2-98C6-059DD5329688}"/>
                </c:ext>
              </c:extLst>
            </c:dLbl>
            <c:dLbl>
              <c:idx val="1"/>
              <c:layout>
                <c:manualLayout>
                  <c:x val="6.1855670103093162E-3"/>
                  <c:y val="-2.270040029564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7-43C2-98C6-059DD5329688}"/>
                </c:ext>
              </c:extLst>
            </c:dLbl>
            <c:dLbl>
              <c:idx val="2"/>
              <c:layout>
                <c:manualLayout>
                  <c:x val="0"/>
                  <c:y val="-1.70253002217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7-43C2-98C6-059DD5329688}"/>
                </c:ext>
              </c:extLst>
            </c:dLbl>
            <c:dLbl>
              <c:idx val="4"/>
              <c:layout>
                <c:manualLayout>
                  <c:x val="0"/>
                  <c:y val="-1.418775018477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7-43C2-98C6-059DD5329688}"/>
                </c:ext>
              </c:extLst>
            </c:dLbl>
            <c:dLbl>
              <c:idx val="5"/>
              <c:layout>
                <c:manualLayout>
                  <c:x val="-2.0618556701030928E-3"/>
                  <c:y val="-1.70253002217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7-43C2-98C6-059DD532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CRT解析!$C$26:$I$26</c:f>
              <c:strCache>
                <c:ptCount val="7"/>
                <c:pt idx="0">
                  <c:v>１：３</c:v>
                </c:pt>
                <c:pt idx="1">
                  <c:v>１：２</c:v>
                </c:pt>
                <c:pt idx="2">
                  <c:v>１：１</c:v>
                </c:pt>
                <c:pt idx="3">
                  <c:v>２：１</c:v>
                </c:pt>
                <c:pt idx="4">
                  <c:v>３：１</c:v>
                </c:pt>
                <c:pt idx="5">
                  <c:v>４：１</c:v>
                </c:pt>
                <c:pt idx="6">
                  <c:v>５：１＋</c:v>
                </c:pt>
              </c:strCache>
            </c:strRef>
          </c:cat>
          <c:val>
            <c:numRef>
              <c:f>CRT解析!$C$27:$I$27</c:f>
              <c:numCache>
                <c:formatCode>0.00%</c:formatCode>
                <c:ptCount val="7"/>
                <c:pt idx="0">
                  <c:v>0.97222222222222221</c:v>
                </c:pt>
                <c:pt idx="1">
                  <c:v>0.91666666666666663</c:v>
                </c:pt>
                <c:pt idx="2">
                  <c:v>0.83333333333333348</c:v>
                </c:pt>
                <c:pt idx="3">
                  <c:v>0.7222222222222221</c:v>
                </c:pt>
                <c:pt idx="4">
                  <c:v>0.41666666666666669</c:v>
                </c:pt>
                <c:pt idx="5">
                  <c:v>0.27777777777777779</c:v>
                </c:pt>
                <c:pt idx="6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3-4229-96AE-0847E1E9AEE1}"/>
            </c:ext>
          </c:extLst>
        </c:ser>
        <c:ser>
          <c:idx val="2"/>
          <c:order val="2"/>
          <c:tx>
            <c:strRef>
              <c:f>CRT解析!$B$29</c:f>
              <c:strCache>
                <c:ptCount val="1"/>
                <c:pt idx="0">
                  <c:v>打撃率A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6804123711340205E-2"/>
                  <c:y val="2.8375500369551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7-43C2-98C6-059DD5329688}"/>
                </c:ext>
              </c:extLst>
            </c:dLbl>
            <c:dLbl>
              <c:idx val="1"/>
              <c:layout>
                <c:manualLayout>
                  <c:x val="2.6804123711340243E-2"/>
                  <c:y val="1.418775018477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7-43C2-98C6-059DD5329688}"/>
                </c:ext>
              </c:extLst>
            </c:dLbl>
            <c:dLbl>
              <c:idx val="2"/>
              <c:layout>
                <c:manualLayout>
                  <c:x val="3.0927835051546393E-2"/>
                  <c:y val="1.9862850258686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7-43C2-98C6-059DD5329688}"/>
                </c:ext>
              </c:extLst>
            </c:dLbl>
            <c:dLbl>
              <c:idx val="4"/>
              <c:layout>
                <c:manualLayout>
                  <c:x val="1.443298969072165E-2"/>
                  <c:y val="1.9862850258686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77-43C2-98C6-059DD5329688}"/>
                </c:ext>
              </c:extLst>
            </c:dLbl>
            <c:dLbl>
              <c:idx val="5"/>
              <c:layout>
                <c:manualLayout>
                  <c:x val="1.443298969072165E-2"/>
                  <c:y val="2.837550036955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77-43C2-98C6-059DD532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CRT解析!$C$26:$I$26</c:f>
              <c:strCache>
                <c:ptCount val="7"/>
                <c:pt idx="0">
                  <c:v>１：３</c:v>
                </c:pt>
                <c:pt idx="1">
                  <c:v>１：２</c:v>
                </c:pt>
                <c:pt idx="2">
                  <c:v>１：１</c:v>
                </c:pt>
                <c:pt idx="3">
                  <c:v>２：１</c:v>
                </c:pt>
                <c:pt idx="4">
                  <c:v>３：１</c:v>
                </c:pt>
                <c:pt idx="5">
                  <c:v>４：１</c:v>
                </c:pt>
                <c:pt idx="6">
                  <c:v>５：１＋</c:v>
                </c:pt>
              </c:strCache>
            </c:strRef>
          </c:cat>
          <c:val>
            <c:numRef>
              <c:f>CRT解析!$C$29:$I$29</c:f>
              <c:numCache>
                <c:formatCode>0.00%</c:formatCode>
                <c:ptCount val="7"/>
                <c:pt idx="0">
                  <c:v>2.7777777777777776E-2</c:v>
                </c:pt>
                <c:pt idx="1">
                  <c:v>8.3333333333333329E-2</c:v>
                </c:pt>
                <c:pt idx="2">
                  <c:v>0.16666666666666669</c:v>
                </c:pt>
                <c:pt idx="3">
                  <c:v>0.27777777777777779</c:v>
                </c:pt>
                <c:pt idx="4">
                  <c:v>0.58333333333333337</c:v>
                </c:pt>
                <c:pt idx="5">
                  <c:v>0.72222222222222221</c:v>
                </c:pt>
                <c:pt idx="6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3-4229-96AE-0847E1E9AEE1}"/>
            </c:ext>
          </c:extLst>
        </c:ser>
        <c:ser>
          <c:idx val="3"/>
          <c:order val="3"/>
          <c:tx>
            <c:strRef>
              <c:f>CRT解析!$B$30</c:f>
              <c:strCache>
                <c:ptCount val="1"/>
                <c:pt idx="0">
                  <c:v>打撃率B</c:v>
                </c:pt>
              </c:strCache>
            </c:strRef>
          </c:tx>
          <c:spPr>
            <a:ln w="476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5.9588550776058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77-43C2-98C6-059DD5329688}"/>
                </c:ext>
              </c:extLst>
            </c:dLbl>
            <c:dLbl>
              <c:idx val="1"/>
              <c:layout>
                <c:manualLayout>
                  <c:x val="-4.1237113402061475E-3"/>
                  <c:y val="-6.5263650849969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77-43C2-98C6-059DD5329688}"/>
                </c:ext>
              </c:extLst>
            </c:dLbl>
            <c:dLbl>
              <c:idx val="2"/>
              <c:layout>
                <c:manualLayout>
                  <c:x val="-1.443298969072165E-2"/>
                  <c:y val="-5.3913450702148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77-43C2-98C6-059DD5329688}"/>
                </c:ext>
              </c:extLst>
            </c:dLbl>
            <c:dLbl>
              <c:idx val="3"/>
              <c:layout>
                <c:manualLayout>
                  <c:x val="-8.0412371134020624E-2"/>
                  <c:y val="-3.6888150480417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77-43C2-98C6-059DD5329688}"/>
                </c:ext>
              </c:extLst>
            </c:dLbl>
            <c:dLbl>
              <c:idx val="4"/>
              <c:layout>
                <c:manualLayout>
                  <c:x val="-3.2989690721649562E-2"/>
                  <c:y val="-5.107590066519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77-43C2-98C6-059DD5329688}"/>
                </c:ext>
              </c:extLst>
            </c:dLbl>
            <c:dLbl>
              <c:idx val="5"/>
              <c:layout>
                <c:manualLayout>
                  <c:x val="-1.8556701030927835E-2"/>
                  <c:y val="-5.6751000739103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77-43C2-98C6-059DD532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CRT解析!$C$26:$I$26</c:f>
              <c:strCache>
                <c:ptCount val="7"/>
                <c:pt idx="0">
                  <c:v>１：３</c:v>
                </c:pt>
                <c:pt idx="1">
                  <c:v>１：２</c:v>
                </c:pt>
                <c:pt idx="2">
                  <c:v>１：１</c:v>
                </c:pt>
                <c:pt idx="3">
                  <c:v>２：１</c:v>
                </c:pt>
                <c:pt idx="4">
                  <c:v>３：１</c:v>
                </c:pt>
                <c:pt idx="5">
                  <c:v>４：１</c:v>
                </c:pt>
                <c:pt idx="6">
                  <c:v>５：１＋</c:v>
                </c:pt>
              </c:strCache>
            </c:strRef>
          </c:cat>
          <c:val>
            <c:numRef>
              <c:f>CRT解析!$C$30:$I$30</c:f>
              <c:numCache>
                <c:formatCode>0.00%</c:formatCode>
                <c:ptCount val="7"/>
                <c:pt idx="0">
                  <c:v>0.1111111111111111</c:v>
                </c:pt>
                <c:pt idx="1">
                  <c:v>0.19444444444444442</c:v>
                </c:pt>
                <c:pt idx="2">
                  <c:v>0.30555555555555558</c:v>
                </c:pt>
                <c:pt idx="3">
                  <c:v>0.44444444444444448</c:v>
                </c:pt>
                <c:pt idx="4">
                  <c:v>0.69444444444444442</c:v>
                </c:pt>
                <c:pt idx="5">
                  <c:v>0.80555555555555558</c:v>
                </c:pt>
                <c:pt idx="6">
                  <c:v>0.88888888888888895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229-96AE-0847E1E9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56896"/>
        <c:axId val="2034584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CRT解析!$B$28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CRT解析!$C$26:$I$26</c15:sqref>
                        </c15:formulaRef>
                      </c:ext>
                    </c:extLst>
                    <c:strCache>
                      <c:ptCount val="7"/>
                      <c:pt idx="0">
                        <c:v>１：３</c:v>
                      </c:pt>
                      <c:pt idx="1">
                        <c:v>１：２</c:v>
                      </c:pt>
                      <c:pt idx="2">
                        <c:v>１：１</c:v>
                      </c:pt>
                      <c:pt idx="3">
                        <c:v>２：１</c:v>
                      </c:pt>
                      <c:pt idx="4">
                        <c:v>３：１</c:v>
                      </c:pt>
                      <c:pt idx="5">
                        <c:v>４：１</c:v>
                      </c:pt>
                      <c:pt idx="6">
                        <c:v>５：１＋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CRT解析!$C$28:$I$28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0.88888888888888884</c:v>
                      </c:pt>
                      <c:pt idx="1">
                        <c:v>0.80555555555555558</c:v>
                      </c:pt>
                      <c:pt idx="2">
                        <c:v>0.69444444444444442</c:v>
                      </c:pt>
                      <c:pt idx="3">
                        <c:v>0.55555555555555558</c:v>
                      </c:pt>
                      <c:pt idx="4">
                        <c:v>0.30555555555555558</c:v>
                      </c:pt>
                      <c:pt idx="5">
                        <c:v>0.19444444444444442</c:v>
                      </c:pt>
                      <c:pt idx="6">
                        <c:v>0.1111111111111111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8B3-4229-96AE-0847E1E9AEE1}"/>
                  </c:ext>
                </c:extLst>
              </c15:ser>
            </c15:filteredLineSeries>
          </c:ext>
        </c:extLst>
      </c:lineChart>
      <c:catAx>
        <c:axId val="20345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8432"/>
        <c:crosses val="autoZero"/>
        <c:auto val="1"/>
        <c:lblAlgn val="ctr"/>
        <c:lblOffset val="100"/>
        <c:noMultiLvlLbl val="0"/>
      </c:catAx>
      <c:valAx>
        <c:axId val="2034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 i="0" baseline="0"/>
              <a:t>戦況支配率及び総攻防値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戦況支配率!$E$5</c:f>
              <c:strCache>
                <c:ptCount val="1"/>
                <c:pt idx="0">
                  <c:v>攻撃値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96724202321015E-17"/>
                  <c:y val="6.990291262135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57-41AB-8E4B-8D12D3B613CB}"/>
                </c:ext>
              </c:extLst>
            </c:dLbl>
            <c:dLbl>
              <c:idx val="1"/>
              <c:layout>
                <c:manualLayout>
                  <c:x val="0"/>
                  <c:y val="9.5792880258899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7-41AB-8E4B-8D12D3B613CB}"/>
                </c:ext>
              </c:extLst>
            </c:dLbl>
            <c:dLbl>
              <c:idx val="2"/>
              <c:layout>
                <c:manualLayout>
                  <c:x val="-1.6687528266964712E-3"/>
                  <c:y val="6.2135922330096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7-41AB-8E4B-8D12D3B613CB}"/>
                </c:ext>
              </c:extLst>
            </c:dLbl>
            <c:dLbl>
              <c:idx val="3"/>
              <c:layout>
                <c:manualLayout>
                  <c:x val="-3.3375056533929423E-3"/>
                  <c:y val="7.2491909385113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7-41AB-8E4B-8D12D3B613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戦況支配率!$D$6:$D$9</c:f>
              <c:strCache>
                <c:ptCount val="4"/>
                <c:pt idx="0">
                  <c:v>独軍 Total</c:v>
                </c:pt>
                <c:pt idx="1">
                  <c:v>ソ連軍 Total</c:v>
                </c:pt>
                <c:pt idx="2">
                  <c:v>独軍１～３ｔ</c:v>
                </c:pt>
                <c:pt idx="3">
                  <c:v>ソ連軍１～３ｔ</c:v>
                </c:pt>
              </c:strCache>
            </c:strRef>
          </c:cat>
          <c:val>
            <c:numRef>
              <c:f>戦況支配率!$E$6:$E$9</c:f>
              <c:numCache>
                <c:formatCode>General</c:formatCode>
                <c:ptCount val="4"/>
                <c:pt idx="0">
                  <c:v>426</c:v>
                </c:pt>
                <c:pt idx="1">
                  <c:v>777</c:v>
                </c:pt>
                <c:pt idx="2">
                  <c:v>426</c:v>
                </c:pt>
                <c:pt idx="3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8-423A-8B02-5ED30652A920}"/>
            </c:ext>
          </c:extLst>
        </c:ser>
        <c:ser>
          <c:idx val="1"/>
          <c:order val="1"/>
          <c:tx>
            <c:strRef>
              <c:f>戦況支配率!$F$5</c:f>
              <c:strCache>
                <c:ptCount val="1"/>
                <c:pt idx="0">
                  <c:v>防禦値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戦況支配率!$D$6:$D$9</c:f>
              <c:strCache>
                <c:ptCount val="4"/>
                <c:pt idx="0">
                  <c:v>独軍 Total</c:v>
                </c:pt>
                <c:pt idx="1">
                  <c:v>ソ連軍 Total</c:v>
                </c:pt>
                <c:pt idx="2">
                  <c:v>独軍１～３ｔ</c:v>
                </c:pt>
                <c:pt idx="3">
                  <c:v>ソ連軍１～３ｔ</c:v>
                </c:pt>
              </c:strCache>
            </c:strRef>
          </c:cat>
          <c:val>
            <c:numRef>
              <c:f>戦況支配率!$F$6:$F$9</c:f>
              <c:numCache>
                <c:formatCode>General</c:formatCode>
                <c:ptCount val="4"/>
                <c:pt idx="0">
                  <c:v>413</c:v>
                </c:pt>
                <c:pt idx="1">
                  <c:v>535</c:v>
                </c:pt>
                <c:pt idx="2">
                  <c:v>413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8-423A-8B02-5ED30652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7"/>
        <c:axId val="204728576"/>
        <c:axId val="204275712"/>
      </c:barChart>
      <c:scatterChart>
        <c:scatterStyle val="lineMarker"/>
        <c:varyColors val="0"/>
        <c:ser>
          <c:idx val="2"/>
          <c:order val="2"/>
          <c:tx>
            <c:strRef>
              <c:f>戦況支配率!$G$5</c:f>
              <c:strCache>
                <c:ptCount val="1"/>
                <c:pt idx="0">
                  <c:v>支配率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1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0.11218228590914305"/>
                  <c:y val="-0.113553113553113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12-4EBE-9F1E-C17E11C0F791}"/>
                </c:ext>
              </c:extLst>
            </c:dLbl>
            <c:dLbl>
              <c:idx val="1"/>
              <c:layout>
                <c:manualLayout>
                  <c:x val="-6.3412607414465902E-2"/>
                  <c:y val="-4.9190938511326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2-4EBE-9F1E-C17E11C0F791}"/>
                </c:ext>
              </c:extLst>
            </c:dLbl>
            <c:dLbl>
              <c:idx val="2"/>
              <c:layout>
                <c:manualLayout>
                  <c:x val="-6.2578231001117673E-2"/>
                  <c:y val="6.73141197156180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0512-4EBE-9F1E-C17E11C0F791}"/>
                </c:ext>
              </c:extLst>
            </c:dLbl>
            <c:dLbl>
              <c:idx val="3"/>
              <c:layout>
                <c:manualLayout>
                  <c:x val="-0.10095954601513651"/>
                  <c:y val="-6.343021685396121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0512-4EBE-9F1E-C17E11C0F79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xVal>
            <c:strRef>
              <c:f>戦況支配率!$D$6:$D$9</c:f>
              <c:strCache>
                <c:ptCount val="4"/>
                <c:pt idx="0">
                  <c:v>独軍 Total</c:v>
                </c:pt>
                <c:pt idx="1">
                  <c:v>ソ連軍 Total</c:v>
                </c:pt>
                <c:pt idx="2">
                  <c:v>独軍１～３ｔ</c:v>
                </c:pt>
                <c:pt idx="3">
                  <c:v>ソ連軍１～３ｔ</c:v>
                </c:pt>
              </c:strCache>
            </c:strRef>
          </c:xVal>
          <c:yVal>
            <c:numRef>
              <c:f>戦況支配率!$G$6:$G$9</c:f>
              <c:numCache>
                <c:formatCode>0.00%</c:formatCode>
                <c:ptCount val="4"/>
                <c:pt idx="0">
                  <c:v>0.44328824141519252</c:v>
                </c:pt>
                <c:pt idx="1">
                  <c:v>0.65294117647058825</c:v>
                </c:pt>
                <c:pt idx="2">
                  <c:v>0.4863013698630137</c:v>
                </c:pt>
                <c:pt idx="3">
                  <c:v>0.58617234468937873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F8-423A-8B02-5ED30652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78784"/>
        <c:axId val="204277248"/>
      </c:scatterChart>
      <c:catAx>
        <c:axId val="2047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275712"/>
        <c:crosses val="autoZero"/>
        <c:auto val="1"/>
        <c:lblAlgn val="ctr"/>
        <c:lblOffset val="100"/>
        <c:noMultiLvlLbl val="0"/>
      </c:catAx>
      <c:valAx>
        <c:axId val="20427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728576"/>
        <c:crosses val="autoZero"/>
        <c:crossBetween val="between"/>
      </c:valAx>
      <c:valAx>
        <c:axId val="2042772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04278784"/>
        <c:crosses val="max"/>
        <c:crossBetween val="midCat"/>
      </c:valAx>
      <c:valAx>
        <c:axId val="2042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77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支配率</a:t>
            </a:r>
            <a:r>
              <a:rPr lang="en-US" altLang="ja-JP"/>
              <a:t>[A]</a:t>
            </a:r>
          </a:p>
          <a:p>
            <a:pPr>
              <a:defRPr/>
            </a:pPr>
            <a:r>
              <a:rPr lang="en-US" altLang="ja-JP">
                <a:solidFill>
                  <a:schemeClr val="accent6">
                    <a:lumMod val="75000"/>
                  </a:schemeClr>
                </a:solidFill>
              </a:rPr>
              <a:t>11thPzDiv</a:t>
            </a:r>
            <a:r>
              <a:rPr lang="en-US" altLang="ja-JP"/>
              <a:t>/</a:t>
            </a:r>
            <a:r>
              <a:rPr lang="en-US" altLang="ja-JP">
                <a:solidFill>
                  <a:srgbClr val="FF0000"/>
                </a:solidFill>
              </a:rPr>
              <a:t>1stTank</a:t>
            </a:r>
            <a:endParaRPr lang="ja-JP" alt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1975855130784708"/>
          <c:y val="2.35640684446508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50508130081302"/>
          <c:y val="0.3030673202614379"/>
          <c:w val="0.66644207317073167"/>
          <c:h val="0.56178594771241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戦況支配率!$AD$48</c:f>
              <c:strCache>
                <c:ptCount val="1"/>
                <c:pt idx="0">
                  <c:v>11thPzDiv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2.6827632461435278E-3"/>
                  <c:y val="9.4256273778603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70-4D16-8453-994FFAFF90CA}"/>
                </c:ext>
              </c:extLst>
            </c:dLbl>
            <c:dLbl>
              <c:idx val="1"/>
              <c:layout>
                <c:manualLayout>
                  <c:x val="0"/>
                  <c:y val="0.10211096326015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0-4D16-8453-994FFAFF9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戦況支配率!$AG$47:$AH$47</c:f>
              <c:strCache>
                <c:ptCount val="2"/>
                <c:pt idx="0">
                  <c:v>Base control ratio</c:v>
                </c:pt>
                <c:pt idx="1">
                  <c:v>Artillery effect</c:v>
                </c:pt>
              </c:strCache>
            </c:strRef>
          </c:cat>
          <c:val>
            <c:numRef>
              <c:f>戦況支配率!$AG$48:$AH$48</c:f>
              <c:numCache>
                <c:formatCode>0.00%</c:formatCode>
                <c:ptCount val="2"/>
                <c:pt idx="0">
                  <c:v>0.64634146341463417</c:v>
                </c:pt>
                <c:pt idx="1">
                  <c:v>0.7606335514574657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0-4D16-8453-994FFAFF90CA}"/>
            </c:ext>
          </c:extLst>
        </c:ser>
        <c:ser>
          <c:idx val="1"/>
          <c:order val="1"/>
          <c:tx>
            <c:strRef>
              <c:f>戦況支配率!$AD$49</c:f>
              <c:strCache>
                <c:ptCount val="1"/>
                <c:pt idx="0">
                  <c:v>1stTank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-5.1431233062330627E-3"/>
                  <c:y val="0.11621372549019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0-4D16-8453-994FFAFF90CA}"/>
                </c:ext>
              </c:extLst>
            </c:dLbl>
            <c:dLbl>
              <c:idx val="1"/>
              <c:layout>
                <c:manualLayout>
                  <c:x val="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70-4D16-8453-994FFAFF9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戦況支配率!$AG$47:$AH$47</c:f>
              <c:strCache>
                <c:ptCount val="2"/>
                <c:pt idx="0">
                  <c:v>Base control ratio</c:v>
                </c:pt>
                <c:pt idx="1">
                  <c:v>Artillery effect</c:v>
                </c:pt>
              </c:strCache>
            </c:strRef>
          </c:cat>
          <c:val>
            <c:numRef>
              <c:f>戦況支配率!$AG$49:$AH$49</c:f>
              <c:numCache>
                <c:formatCode>0.00%</c:formatCode>
                <c:ptCount val="2"/>
                <c:pt idx="0">
                  <c:v>0.30813953488372092</c:v>
                </c:pt>
                <c:pt idx="1">
                  <c:v>0.20391681109185442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70-4D16-8453-994FFAFF9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19959680"/>
        <c:axId val="219961600"/>
      </c:barChart>
      <c:catAx>
        <c:axId val="21995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19961600"/>
        <c:crosses val="autoZero"/>
        <c:auto val="1"/>
        <c:lblAlgn val="ctr"/>
        <c:lblOffset val="100"/>
        <c:noMultiLvlLbl val="0"/>
      </c:catAx>
      <c:valAx>
        <c:axId val="219961600"/>
        <c:scaling>
          <c:orientation val="minMax"/>
          <c:max val="0.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extTo"/>
        <c:crossAx val="219959680"/>
        <c:crosses val="autoZero"/>
        <c:crossBetween val="between"/>
        <c:majorUnit val="0.2"/>
        <c:minorUnit val="1.0000000000000002E-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支配率</a:t>
            </a:r>
            <a:r>
              <a:rPr lang="en-US" altLang="ja-JP"/>
              <a:t>[B]</a:t>
            </a:r>
          </a:p>
          <a:p>
            <a:pPr>
              <a:defRPr/>
            </a:pPr>
            <a:r>
              <a:rPr lang="en-US" altLang="ja-JP">
                <a:solidFill>
                  <a:schemeClr val="accent6">
                    <a:lumMod val="75000"/>
                  </a:schemeClr>
                </a:solidFill>
              </a:rPr>
              <a:t>11thPzDiv</a:t>
            </a:r>
            <a:r>
              <a:rPr lang="en-US" altLang="ja-JP"/>
              <a:t>/</a:t>
            </a:r>
            <a:r>
              <a:rPr lang="en-US" altLang="ja-JP">
                <a:solidFill>
                  <a:srgbClr val="FF0000"/>
                </a:solidFill>
              </a:rPr>
              <a:t>5thMech</a:t>
            </a:r>
            <a:endParaRPr lang="ja-JP" alt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1975855130784708"/>
          <c:y val="2.35640684446508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84315718157185"/>
          <c:y val="0.28231568627450981"/>
          <c:w val="0.67719749322493228"/>
          <c:h val="0.58253758169934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戦況支配率!$AD$63</c:f>
              <c:strCache>
                <c:ptCount val="1"/>
                <c:pt idx="0">
                  <c:v>11thPzDiv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2.6827632461435278E-3"/>
                  <c:y val="9.4256273778603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E1-4378-9D23-793802FCF585}"/>
                </c:ext>
              </c:extLst>
            </c:dLbl>
            <c:dLbl>
              <c:idx val="1"/>
              <c:layout>
                <c:manualLayout>
                  <c:x val="0"/>
                  <c:y val="0.10211096326015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1-4378-9D23-793802FCF5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戦況支配率!$AG$62:$AH$62</c:f>
              <c:strCache>
                <c:ptCount val="2"/>
                <c:pt idx="0">
                  <c:v>Base control ratio</c:v>
                </c:pt>
                <c:pt idx="1">
                  <c:v>Artillery effect</c:v>
                </c:pt>
              </c:strCache>
            </c:strRef>
          </c:cat>
          <c:val>
            <c:numRef>
              <c:f>戦況支配率!$AG$63:$AH$63</c:f>
              <c:numCache>
                <c:formatCode>0.00%</c:formatCode>
                <c:ptCount val="2"/>
                <c:pt idx="0">
                  <c:v>0.55497382198952883</c:v>
                </c:pt>
                <c:pt idx="1">
                  <c:v>0.68437426822332992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1-4378-9D23-793802FCF585}"/>
            </c:ext>
          </c:extLst>
        </c:ser>
        <c:ser>
          <c:idx val="1"/>
          <c:order val="1"/>
          <c:tx>
            <c:strRef>
              <c:f>戦況支配率!$AD$64</c:f>
              <c:strCache>
                <c:ptCount val="1"/>
                <c:pt idx="0">
                  <c:v>5thMech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7.7633253589780155E-3"/>
                  <c:y val="0.11621374709124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1-4378-9D23-793802FCF585}"/>
                </c:ext>
              </c:extLst>
            </c:dLbl>
            <c:dLbl>
              <c:idx val="1"/>
              <c:layout>
                <c:manualLayout>
                  <c:x val="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E1-4378-9D23-793802FCF5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戦況支配率!$AG$62:$AH$62</c:f>
              <c:strCache>
                <c:ptCount val="2"/>
                <c:pt idx="0">
                  <c:v>Base control ratio</c:v>
                </c:pt>
                <c:pt idx="1">
                  <c:v>Artillery effect</c:v>
                </c:pt>
              </c:strCache>
            </c:strRef>
          </c:cat>
          <c:val>
            <c:numRef>
              <c:f>戦況支配率!$AG$64:$AH$64</c:f>
              <c:numCache>
                <c:formatCode>0.00%</c:formatCode>
                <c:ptCount val="2"/>
                <c:pt idx="0">
                  <c:v>0.34972677595628415</c:v>
                </c:pt>
                <c:pt idx="1">
                  <c:v>0.23624089654484387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E1-4378-9D23-793802FC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22937856"/>
        <c:axId val="222945664"/>
      </c:barChart>
      <c:catAx>
        <c:axId val="22293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22945664"/>
        <c:crosses val="autoZero"/>
        <c:auto val="1"/>
        <c:lblAlgn val="ctr"/>
        <c:lblOffset val="100"/>
        <c:noMultiLvlLbl val="0"/>
      </c:catAx>
      <c:valAx>
        <c:axId val="222945664"/>
        <c:scaling>
          <c:orientation val="minMax"/>
          <c:max val="0.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extTo"/>
        <c:crossAx val="222937856"/>
        <c:crosses val="autoZero"/>
        <c:crossBetween val="between"/>
        <c:majorUnit val="0.2"/>
        <c:minorUnit val="1.0000000000000002E-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支配率</a:t>
            </a:r>
            <a:r>
              <a:rPr lang="en-US" altLang="ja-JP"/>
              <a:t>[C]</a:t>
            </a:r>
          </a:p>
          <a:p>
            <a:pPr>
              <a:defRPr/>
            </a:pPr>
            <a:r>
              <a:rPr lang="en-US" altLang="ja-JP">
                <a:solidFill>
                  <a:schemeClr val="accent6">
                    <a:lumMod val="75000"/>
                  </a:schemeClr>
                </a:solidFill>
              </a:rPr>
              <a:t>11thPzDiv</a:t>
            </a:r>
            <a:r>
              <a:rPr lang="en-US" altLang="ja-JP"/>
              <a:t>/</a:t>
            </a:r>
            <a:r>
              <a:rPr lang="en-US" altLang="ja-JP">
                <a:solidFill>
                  <a:srgbClr val="FF0000"/>
                </a:solidFill>
              </a:rPr>
              <a:t>1stTank</a:t>
            </a:r>
            <a:r>
              <a:rPr lang="en-US" altLang="ja-JP">
                <a:solidFill>
                  <a:sysClr val="windowText" lastClr="000000"/>
                </a:solidFill>
              </a:rPr>
              <a:t>+</a:t>
            </a:r>
            <a:r>
              <a:rPr lang="en-US" altLang="ja-JP">
                <a:solidFill>
                  <a:srgbClr val="FF0000"/>
                </a:solidFill>
              </a:rPr>
              <a:t>5thMech</a:t>
            </a:r>
            <a:endParaRPr lang="ja-JP" alt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5343489868226166"/>
          <c:y val="2.7580242228757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50508130081302"/>
          <c:y val="0.16610653594771241"/>
          <c:w val="0.65353556910569111"/>
          <c:h val="0.69459640522875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戦況支配率!$AD$78</c:f>
              <c:strCache>
                <c:ptCount val="1"/>
                <c:pt idx="0">
                  <c:v>11thPzDiv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7.5075881381036616E-2"/>
                  <c:y val="9.4655115549009683E-3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B6-4A37-BE3E-A6A579FDB8C5}"/>
                </c:ext>
              </c:extLst>
            </c:dLbl>
            <c:dLbl>
              <c:idx val="1"/>
              <c:layout>
                <c:manualLayout>
                  <c:x val="0"/>
                  <c:y val="0.10211096326015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B6-4A37-BE3E-A6A579FDB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戦況支配率!$AG$77:$AH$77</c:f>
              <c:strCache>
                <c:ptCount val="2"/>
                <c:pt idx="0">
                  <c:v>Base control ratio</c:v>
                </c:pt>
                <c:pt idx="1">
                  <c:v>Artillery effect</c:v>
                </c:pt>
              </c:strCache>
            </c:strRef>
          </c:cat>
          <c:val>
            <c:numRef>
              <c:f>戦況支配率!$AG$78:$AH$78</c:f>
              <c:numCache>
                <c:formatCode>0.00%</c:formatCode>
                <c:ptCount val="2"/>
                <c:pt idx="0">
                  <c:v>0.42570281124497994</c:v>
                </c:pt>
                <c:pt idx="1">
                  <c:v>0.55794134848358257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6-4A37-BE3E-A6A579FDB8C5}"/>
            </c:ext>
          </c:extLst>
        </c:ser>
        <c:ser>
          <c:idx val="1"/>
          <c:order val="1"/>
          <c:tx>
            <c:strRef>
              <c:f>戦況支配率!$AD$79</c:f>
              <c:strCache>
                <c:ptCount val="1"/>
                <c:pt idx="0">
                  <c:v>1stTank+5thMech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7.7633253589780155E-3"/>
                  <c:y val="0.11621374709124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B6-4A37-BE3E-A6A579FDB8C5}"/>
                </c:ext>
              </c:extLst>
            </c:dLbl>
            <c:dLbl>
              <c:idx val="1"/>
              <c:layout>
                <c:manualLayout>
                  <c:x val="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B6-4A37-BE3E-A6A579FDB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戦況支配率!$AG$77:$AH$77</c:f>
              <c:strCache>
                <c:ptCount val="2"/>
                <c:pt idx="0">
                  <c:v>Base control ratio</c:v>
                </c:pt>
                <c:pt idx="1">
                  <c:v>Artillery effect</c:v>
                </c:pt>
              </c:strCache>
            </c:strRef>
          </c:cat>
          <c:val>
            <c:numRef>
              <c:f>戦況支配率!$AG$79:$AH$79</c:f>
              <c:numCache>
                <c:formatCode>0.00%</c:formatCode>
                <c:ptCount val="2"/>
                <c:pt idx="0">
                  <c:v>0.49576271186440679</c:v>
                </c:pt>
                <c:pt idx="1">
                  <c:v>0.36605783866057845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B6-4A37-BE3E-A6A579FDB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08519168"/>
        <c:axId val="208521856"/>
      </c:barChart>
      <c:catAx>
        <c:axId val="20851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521856"/>
        <c:crosses val="autoZero"/>
        <c:auto val="1"/>
        <c:lblAlgn val="ctr"/>
        <c:lblOffset val="100"/>
        <c:noMultiLvlLbl val="0"/>
      </c:catAx>
      <c:valAx>
        <c:axId val="208521856"/>
        <c:scaling>
          <c:orientation val="minMax"/>
          <c:max val="0.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extTo"/>
        <c:crossAx val="208519168"/>
        <c:crosses val="autoZero"/>
        <c:crossBetween val="between"/>
        <c:majorUnit val="0.2"/>
        <c:minorUnit val="1.0000000000000002E-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338667</xdr:colOff>
      <xdr:row>15</xdr:row>
      <xdr:rowOff>0</xdr:rowOff>
    </xdr:from>
    <xdr:to>
      <xdr:col>19</xdr:col>
      <xdr:colOff>0</xdr:colOff>
      <xdr:row>31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123824</xdr:rowOff>
    </xdr:from>
    <xdr:to>
      <xdr:col>10</xdr:col>
      <xdr:colOff>428625</xdr:colOff>
      <xdr:row>21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417600</xdr:colOff>
      <xdr:row>15</xdr:row>
      <xdr:rowOff>202500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22</xdr:row>
      <xdr:rowOff>95250</xdr:rowOff>
    </xdr:from>
    <xdr:to>
      <xdr:col>23</xdr:col>
      <xdr:colOff>512850</xdr:colOff>
      <xdr:row>33</xdr:row>
      <xdr:rowOff>202500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38</xdr:row>
      <xdr:rowOff>95250</xdr:rowOff>
    </xdr:from>
    <xdr:to>
      <xdr:col>24</xdr:col>
      <xdr:colOff>417600</xdr:colOff>
      <xdr:row>51</xdr:row>
      <xdr:rowOff>12000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7"/>
  <sheetViews>
    <sheetView showGridLines="0" tabSelected="1" topLeftCell="A13" zoomScale="90" zoomScaleNormal="90" workbookViewId="0">
      <selection activeCell="O34" sqref="O34"/>
    </sheetView>
  </sheetViews>
  <sheetFormatPr defaultRowHeight="18.75"/>
  <cols>
    <col min="2" max="2" width="7.375" bestFit="1" customWidth="1"/>
    <col min="3" max="9" width="7.875" customWidth="1"/>
    <col min="10" max="10" width="4.875" customWidth="1"/>
  </cols>
  <sheetData>
    <row r="2" spans="2:17" ht="19.5" thickBot="1">
      <c r="B2" s="35" t="s">
        <v>42</v>
      </c>
      <c r="C2" s="12" t="s">
        <v>41</v>
      </c>
    </row>
    <row r="3" spans="2:17">
      <c r="B3" s="27"/>
      <c r="C3" s="34" t="s">
        <v>24</v>
      </c>
      <c r="D3" s="34" t="s">
        <v>25</v>
      </c>
      <c r="E3" s="34" t="s">
        <v>26</v>
      </c>
      <c r="F3" s="34" t="s">
        <v>27</v>
      </c>
      <c r="G3" s="34" t="s">
        <v>28</v>
      </c>
      <c r="H3" s="34" t="s">
        <v>29</v>
      </c>
      <c r="I3" s="34" t="s">
        <v>30</v>
      </c>
      <c r="J3" s="28"/>
    </row>
    <row r="4" spans="2:17">
      <c r="B4" s="32">
        <v>2</v>
      </c>
      <c r="C4" s="2" t="s">
        <v>15</v>
      </c>
      <c r="D4" s="2" t="s">
        <v>0</v>
      </c>
      <c r="E4" s="2" t="s">
        <v>0</v>
      </c>
      <c r="F4" s="2" t="s">
        <v>1</v>
      </c>
      <c r="G4" s="2" t="s">
        <v>2</v>
      </c>
      <c r="H4" s="2" t="s">
        <v>2</v>
      </c>
      <c r="I4" s="2" t="s">
        <v>17</v>
      </c>
      <c r="J4" s="30">
        <v>2</v>
      </c>
      <c r="K4" s="16">
        <f>SUM(L4:Q4)</f>
        <v>2.7777777777777776E-2</v>
      </c>
      <c r="L4" s="3">
        <f>1/36</f>
        <v>2.7777777777777776E-2</v>
      </c>
      <c r="M4" s="3"/>
      <c r="N4" s="3"/>
      <c r="O4" s="3"/>
      <c r="P4" s="3"/>
      <c r="Q4" s="3"/>
    </row>
    <row r="5" spans="2:17">
      <c r="B5" s="32">
        <v>3</v>
      </c>
      <c r="C5" s="1" t="s">
        <v>15</v>
      </c>
      <c r="D5" s="1" t="s">
        <v>0</v>
      </c>
      <c r="E5" s="1" t="s">
        <v>1</v>
      </c>
      <c r="F5" s="1" t="s">
        <v>1</v>
      </c>
      <c r="G5" s="1" t="s">
        <v>2</v>
      </c>
      <c r="H5" s="1" t="s">
        <v>2</v>
      </c>
      <c r="I5" s="1" t="s">
        <v>18</v>
      </c>
      <c r="J5" s="30">
        <v>3</v>
      </c>
      <c r="K5" s="16">
        <f t="shared" ref="K5:K14" si="0">SUM(L5:Q5)</f>
        <v>5.5555555555555552E-2</v>
      </c>
      <c r="L5" s="3">
        <f t="shared" ref="L5:Q14" si="1">1/36</f>
        <v>2.7777777777777776E-2</v>
      </c>
      <c r="M5" s="3">
        <f t="shared" si="1"/>
        <v>2.7777777777777776E-2</v>
      </c>
      <c r="N5" s="3"/>
      <c r="O5" s="3"/>
      <c r="P5" s="3"/>
      <c r="Q5" s="3"/>
    </row>
    <row r="6" spans="2:17">
      <c r="B6" s="32">
        <v>4</v>
      </c>
      <c r="C6" s="2" t="s">
        <v>15</v>
      </c>
      <c r="D6" s="2" t="s">
        <v>1</v>
      </c>
      <c r="E6" s="2" t="s">
        <v>1</v>
      </c>
      <c r="F6" s="2" t="s">
        <v>2</v>
      </c>
      <c r="G6" s="2" t="s">
        <v>2</v>
      </c>
      <c r="H6" s="2" t="s">
        <v>3</v>
      </c>
      <c r="I6" s="2" t="s">
        <v>20</v>
      </c>
      <c r="J6" s="30">
        <v>4</v>
      </c>
      <c r="K6" s="16">
        <f t="shared" si="0"/>
        <v>8.3333333333333329E-2</v>
      </c>
      <c r="L6" s="3">
        <f t="shared" si="1"/>
        <v>2.7777777777777776E-2</v>
      </c>
      <c r="M6" s="3">
        <f t="shared" si="1"/>
        <v>2.7777777777777776E-2</v>
      </c>
      <c r="N6" s="3">
        <f t="shared" si="1"/>
        <v>2.7777777777777776E-2</v>
      </c>
      <c r="O6" s="3"/>
      <c r="P6" s="3"/>
      <c r="Q6" s="3"/>
    </row>
    <row r="7" spans="2:17">
      <c r="B7" s="32">
        <v>5</v>
      </c>
      <c r="C7" s="1" t="s">
        <v>16</v>
      </c>
      <c r="D7" s="1" t="s">
        <v>1</v>
      </c>
      <c r="E7" s="1" t="s">
        <v>2</v>
      </c>
      <c r="F7" s="1" t="s">
        <v>2</v>
      </c>
      <c r="G7" s="1" t="s">
        <v>3</v>
      </c>
      <c r="H7" s="1" t="s">
        <v>4</v>
      </c>
      <c r="I7" s="1" t="s">
        <v>21</v>
      </c>
      <c r="J7" s="30">
        <v>5</v>
      </c>
      <c r="K7" s="16">
        <f t="shared" si="0"/>
        <v>0.1111111111111111</v>
      </c>
      <c r="L7" s="3">
        <f t="shared" si="1"/>
        <v>2.7777777777777776E-2</v>
      </c>
      <c r="M7" s="3">
        <f t="shared" si="1"/>
        <v>2.7777777777777776E-2</v>
      </c>
      <c r="N7" s="3">
        <f t="shared" si="1"/>
        <v>2.7777777777777776E-2</v>
      </c>
      <c r="O7" s="3">
        <f t="shared" si="1"/>
        <v>2.7777777777777776E-2</v>
      </c>
      <c r="P7" s="3"/>
      <c r="Q7" s="3"/>
    </row>
    <row r="8" spans="2:17">
      <c r="B8" s="32">
        <v>6</v>
      </c>
      <c r="C8" s="2" t="s">
        <v>16</v>
      </c>
      <c r="D8" s="2" t="s">
        <v>2</v>
      </c>
      <c r="E8" s="2" t="s">
        <v>2</v>
      </c>
      <c r="F8" s="2" t="s">
        <v>2</v>
      </c>
      <c r="G8" s="2" t="s">
        <v>4</v>
      </c>
      <c r="H8" s="2" t="s">
        <v>5</v>
      </c>
      <c r="I8" s="2" t="s">
        <v>12</v>
      </c>
      <c r="J8" s="30">
        <v>6</v>
      </c>
      <c r="K8" s="16">
        <f t="shared" si="0"/>
        <v>0.1388888888888889</v>
      </c>
      <c r="L8" s="3">
        <f t="shared" si="1"/>
        <v>2.7777777777777776E-2</v>
      </c>
      <c r="M8" s="3">
        <f t="shared" si="1"/>
        <v>2.7777777777777776E-2</v>
      </c>
      <c r="N8" s="3">
        <f t="shared" si="1"/>
        <v>2.7777777777777776E-2</v>
      </c>
      <c r="O8" s="3">
        <f t="shared" si="1"/>
        <v>2.7777777777777776E-2</v>
      </c>
      <c r="P8" s="3">
        <f t="shared" si="1"/>
        <v>2.7777777777777776E-2</v>
      </c>
      <c r="Q8" s="3"/>
    </row>
    <row r="9" spans="2:17">
      <c r="B9" s="32">
        <v>7</v>
      </c>
      <c r="C9" s="1" t="s">
        <v>17</v>
      </c>
      <c r="D9" s="1" t="s">
        <v>2</v>
      </c>
      <c r="E9" s="1" t="s">
        <v>2</v>
      </c>
      <c r="F9" s="1" t="s">
        <v>3</v>
      </c>
      <c r="G9" s="1" t="s">
        <v>5</v>
      </c>
      <c r="H9" s="1" t="s">
        <v>6</v>
      </c>
      <c r="I9" s="1" t="s">
        <v>12</v>
      </c>
      <c r="J9" s="30">
        <v>7</v>
      </c>
      <c r="K9" s="16">
        <f t="shared" si="0"/>
        <v>0.16666666666666669</v>
      </c>
      <c r="L9" s="3">
        <f t="shared" si="1"/>
        <v>2.7777777777777776E-2</v>
      </c>
      <c r="M9" s="3">
        <f t="shared" si="1"/>
        <v>2.7777777777777776E-2</v>
      </c>
      <c r="N9" s="3">
        <f t="shared" si="1"/>
        <v>2.7777777777777776E-2</v>
      </c>
      <c r="O9" s="3">
        <f t="shared" si="1"/>
        <v>2.7777777777777776E-2</v>
      </c>
      <c r="P9" s="3">
        <f t="shared" si="1"/>
        <v>2.7777777777777776E-2</v>
      </c>
      <c r="Q9" s="3">
        <f t="shared" si="1"/>
        <v>2.7777777777777776E-2</v>
      </c>
    </row>
    <row r="10" spans="2:17">
      <c r="B10" s="32">
        <v>8</v>
      </c>
      <c r="C10" s="2" t="s">
        <v>17</v>
      </c>
      <c r="D10" s="2" t="s">
        <v>2</v>
      </c>
      <c r="E10" s="2" t="s">
        <v>3</v>
      </c>
      <c r="F10" s="2" t="s">
        <v>4</v>
      </c>
      <c r="G10" s="2" t="s">
        <v>6</v>
      </c>
      <c r="H10" s="2" t="s">
        <v>6</v>
      </c>
      <c r="I10" s="2" t="s">
        <v>19</v>
      </c>
      <c r="J10" s="30">
        <v>8</v>
      </c>
      <c r="K10" s="16">
        <f t="shared" si="0"/>
        <v>0.1388888888888889</v>
      </c>
      <c r="L10" s="3">
        <f t="shared" si="1"/>
        <v>2.7777777777777776E-2</v>
      </c>
      <c r="M10" s="3">
        <f t="shared" si="1"/>
        <v>2.7777777777777776E-2</v>
      </c>
      <c r="N10" s="3">
        <f t="shared" si="1"/>
        <v>2.7777777777777776E-2</v>
      </c>
      <c r="O10" s="3">
        <f t="shared" si="1"/>
        <v>2.7777777777777776E-2</v>
      </c>
      <c r="P10" s="3">
        <f t="shared" si="1"/>
        <v>2.7777777777777776E-2</v>
      </c>
      <c r="Q10" s="3"/>
    </row>
    <row r="11" spans="2:17">
      <c r="B11" s="32">
        <v>9</v>
      </c>
      <c r="C11" s="1" t="s">
        <v>17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19</v>
      </c>
      <c r="J11" s="30">
        <v>9</v>
      </c>
      <c r="K11" s="16">
        <f t="shared" si="0"/>
        <v>0.1111111111111111</v>
      </c>
      <c r="L11" s="3">
        <f t="shared" si="1"/>
        <v>2.7777777777777776E-2</v>
      </c>
      <c r="M11" s="3">
        <f t="shared" si="1"/>
        <v>2.7777777777777776E-2</v>
      </c>
      <c r="N11" s="3">
        <f t="shared" si="1"/>
        <v>2.7777777777777776E-2</v>
      </c>
      <c r="O11" s="3">
        <f t="shared" si="1"/>
        <v>2.7777777777777776E-2</v>
      </c>
      <c r="P11" s="3"/>
      <c r="Q11" s="3"/>
    </row>
    <row r="12" spans="2:17">
      <c r="B12" s="32">
        <v>10</v>
      </c>
      <c r="C12" s="2" t="s">
        <v>18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7</v>
      </c>
      <c r="I12" s="2" t="s">
        <v>14</v>
      </c>
      <c r="J12" s="30">
        <v>10</v>
      </c>
      <c r="K12" s="16">
        <f t="shared" si="0"/>
        <v>8.3333333333333329E-2</v>
      </c>
      <c r="L12" s="3">
        <f t="shared" si="1"/>
        <v>2.7777777777777776E-2</v>
      </c>
      <c r="M12" s="3">
        <f t="shared" si="1"/>
        <v>2.7777777777777776E-2</v>
      </c>
      <c r="N12" s="3">
        <f t="shared" si="1"/>
        <v>2.7777777777777776E-2</v>
      </c>
      <c r="O12" s="3"/>
      <c r="P12" s="3"/>
      <c r="Q12" s="3"/>
    </row>
    <row r="13" spans="2:17">
      <c r="B13" s="32">
        <v>11</v>
      </c>
      <c r="C13" s="1" t="s">
        <v>4</v>
      </c>
      <c r="D13" s="1" t="s">
        <v>11</v>
      </c>
      <c r="E13" s="1" t="s">
        <v>12</v>
      </c>
      <c r="F13" s="1" t="s">
        <v>12</v>
      </c>
      <c r="G13" s="1" t="s">
        <v>8</v>
      </c>
      <c r="H13" s="1" t="s">
        <v>13</v>
      </c>
      <c r="I13" s="1" t="s">
        <v>14</v>
      </c>
      <c r="J13" s="30">
        <v>11</v>
      </c>
      <c r="K13" s="16">
        <f t="shared" si="0"/>
        <v>5.5555555555555552E-2</v>
      </c>
      <c r="L13" s="3">
        <f t="shared" si="1"/>
        <v>2.7777777777777776E-2</v>
      </c>
      <c r="M13" s="3">
        <f t="shared" si="1"/>
        <v>2.7777777777777776E-2</v>
      </c>
      <c r="N13" s="3"/>
      <c r="O13" s="3"/>
      <c r="P13" s="3"/>
      <c r="Q13" s="3"/>
    </row>
    <row r="14" spans="2:17" ht="19.5" thickBot="1">
      <c r="B14" s="33">
        <v>12</v>
      </c>
      <c r="C14" s="29" t="s">
        <v>22</v>
      </c>
      <c r="D14" s="29" t="s">
        <v>6</v>
      </c>
      <c r="E14" s="29" t="s">
        <v>7</v>
      </c>
      <c r="F14" s="29" t="s">
        <v>7</v>
      </c>
      <c r="G14" s="29" t="s">
        <v>9</v>
      </c>
      <c r="H14" s="29" t="s">
        <v>14</v>
      </c>
      <c r="I14" s="29" t="s">
        <v>10</v>
      </c>
      <c r="J14" s="31">
        <v>12</v>
      </c>
      <c r="K14" s="16">
        <f t="shared" si="0"/>
        <v>2.7777777777777776E-2</v>
      </c>
      <c r="L14" s="3">
        <f t="shared" si="1"/>
        <v>2.7777777777777776E-2</v>
      </c>
      <c r="M14" s="3"/>
      <c r="N14" s="3"/>
      <c r="O14" s="3"/>
      <c r="P14" s="3"/>
      <c r="Q14" s="3"/>
    </row>
    <row r="15" spans="2:17" ht="28.5" customHeight="1" thickBot="1">
      <c r="B15" s="35" t="s">
        <v>43</v>
      </c>
      <c r="C15" s="37" t="s">
        <v>24</v>
      </c>
      <c r="D15" s="37" t="s">
        <v>25</v>
      </c>
      <c r="E15" s="37" t="s">
        <v>26</v>
      </c>
      <c r="F15" s="37" t="s">
        <v>27</v>
      </c>
      <c r="G15" s="37" t="s">
        <v>28</v>
      </c>
      <c r="H15" s="37" t="s">
        <v>29</v>
      </c>
      <c r="I15" s="37" t="s">
        <v>30</v>
      </c>
      <c r="K15" s="3"/>
    </row>
    <row r="16" spans="2:17">
      <c r="B16" s="20" t="s">
        <v>15</v>
      </c>
      <c r="C16" s="5">
        <f>SUM(K4:K6)</f>
        <v>0.16666666666666666</v>
      </c>
      <c r="D16" s="5">
        <f>SUM(K4:K5)</f>
        <v>8.3333333333333329E-2</v>
      </c>
      <c r="E16" s="5">
        <f>SUM(K4)</f>
        <v>2.7777777777777776E-2</v>
      </c>
      <c r="F16" s="21"/>
      <c r="G16" s="21"/>
      <c r="H16" s="21"/>
      <c r="I16" s="22"/>
      <c r="K16" s="3"/>
    </row>
    <row r="17" spans="2:11">
      <c r="B17" s="15" t="s">
        <v>16</v>
      </c>
      <c r="C17" s="18">
        <f>SUM(K7:K8)</f>
        <v>0.25</v>
      </c>
      <c r="D17" s="18">
        <f>SUM(K6:K7)</f>
        <v>0.19444444444444442</v>
      </c>
      <c r="E17" s="18">
        <f>SUM(K5:K6)</f>
        <v>0.1388888888888889</v>
      </c>
      <c r="F17" s="18">
        <f>SUM(K4:K5)</f>
        <v>8.3333333333333329E-2</v>
      </c>
      <c r="I17" s="23"/>
      <c r="K17" s="3"/>
    </row>
    <row r="18" spans="2:11">
      <c r="B18" s="15" t="s">
        <v>17</v>
      </c>
      <c r="C18" s="18">
        <f>SUM(K9:K11)</f>
        <v>0.41666666666666669</v>
      </c>
      <c r="D18" s="18">
        <f>SUM(K8:K10)</f>
        <v>0.44444444444444448</v>
      </c>
      <c r="E18" s="18">
        <f>SUM(K7:K9)</f>
        <v>0.41666666666666669</v>
      </c>
      <c r="F18" s="18">
        <f>SUM(K6:K8)</f>
        <v>0.33333333333333331</v>
      </c>
      <c r="G18" s="18">
        <f>SUM(K4:K6)</f>
        <v>0.16666666666666666</v>
      </c>
      <c r="H18" s="18">
        <f>SUM(K4:K5)</f>
        <v>8.3333333333333329E-2</v>
      </c>
      <c r="I18" s="24">
        <f>SUM(K4)</f>
        <v>2.7777777777777776E-2</v>
      </c>
      <c r="K18" s="3"/>
    </row>
    <row r="19" spans="2:11">
      <c r="B19" s="15" t="s">
        <v>18</v>
      </c>
      <c r="C19" s="19">
        <f>SUM(K12)</f>
        <v>8.3333333333333329E-2</v>
      </c>
      <c r="D19" s="19">
        <f>SUM(K11)</f>
        <v>0.1111111111111111</v>
      </c>
      <c r="E19" s="19">
        <f>SUM(K10)</f>
        <v>0.1388888888888889</v>
      </c>
      <c r="F19" s="19">
        <f>SUM(K9)</f>
        <v>0.16666666666666669</v>
      </c>
      <c r="G19" s="19">
        <f>SUM(K7)</f>
        <v>0.1111111111111111</v>
      </c>
      <c r="H19" s="19">
        <f>SUM(K6)</f>
        <v>8.3333333333333329E-2</v>
      </c>
      <c r="I19" s="25">
        <f>SUM(K5)</f>
        <v>5.5555555555555552E-2</v>
      </c>
      <c r="K19" s="3"/>
    </row>
    <row r="20" spans="2:11">
      <c r="B20" s="15" t="s">
        <v>20</v>
      </c>
      <c r="C20" s="18">
        <f>SUM(K13)</f>
        <v>5.5555555555555552E-2</v>
      </c>
      <c r="D20" s="18">
        <f>SUM(K12)</f>
        <v>8.3333333333333329E-2</v>
      </c>
      <c r="E20" s="18">
        <f>SUM(K11)</f>
        <v>0.1111111111111111</v>
      </c>
      <c r="F20" s="18">
        <f>SUM(K10)</f>
        <v>0.1388888888888889</v>
      </c>
      <c r="G20" s="18">
        <f>SUM(K8)</f>
        <v>0.1388888888888889</v>
      </c>
      <c r="H20" s="18">
        <f>SUM(K7)</f>
        <v>0.1111111111111111</v>
      </c>
      <c r="I20" s="24">
        <f>SUM(K6)</f>
        <v>8.3333333333333329E-2</v>
      </c>
      <c r="K20" s="3"/>
    </row>
    <row r="21" spans="2:11">
      <c r="B21" s="15" t="s">
        <v>21</v>
      </c>
      <c r="C21" s="4">
        <f>SUM(K14)</f>
        <v>2.7777777777777776E-2</v>
      </c>
      <c r="D21" s="4">
        <f>SUM(K13)</f>
        <v>5.5555555555555552E-2</v>
      </c>
      <c r="E21" s="4">
        <f>SUM(K12)</f>
        <v>8.3333333333333329E-2</v>
      </c>
      <c r="F21" s="4">
        <f>SUM(K11)</f>
        <v>0.1111111111111111</v>
      </c>
      <c r="G21" s="4">
        <f>SUM(K9)</f>
        <v>0.16666666666666669</v>
      </c>
      <c r="H21" s="4">
        <f>SUM(K8)</f>
        <v>0.1388888888888889</v>
      </c>
      <c r="I21" s="7">
        <f>SUM(K7)</f>
        <v>0.1111111111111111</v>
      </c>
      <c r="K21" s="3"/>
    </row>
    <row r="22" spans="2:11">
      <c r="B22" s="15" t="s">
        <v>12</v>
      </c>
      <c r="D22" s="4">
        <f>SUM(K14)</f>
        <v>2.7777777777777776E-2</v>
      </c>
      <c r="E22" s="4">
        <f>SUM(K13)</f>
        <v>5.5555555555555552E-2</v>
      </c>
      <c r="F22" s="4">
        <f>SUM(K12:K13)</f>
        <v>0.1388888888888889</v>
      </c>
      <c r="G22" s="4">
        <f>SUM(K10:K11)</f>
        <v>0.25</v>
      </c>
      <c r="H22" s="4">
        <f>SUM(K9:K10)</f>
        <v>0.30555555555555558</v>
      </c>
      <c r="I22" s="7">
        <f>SUM(K8:K9)</f>
        <v>0.30555555555555558</v>
      </c>
      <c r="K22" s="3"/>
    </row>
    <row r="23" spans="2:11">
      <c r="B23" s="15" t="s">
        <v>19</v>
      </c>
      <c r="E23" s="4">
        <f>SUM(K14)</f>
        <v>2.7777777777777776E-2</v>
      </c>
      <c r="F23" s="4">
        <f>SUM(K14)</f>
        <v>2.7777777777777776E-2</v>
      </c>
      <c r="G23" s="4">
        <f>SUM(K12:K13)</f>
        <v>0.1388888888888889</v>
      </c>
      <c r="H23" s="4">
        <f>SUM(K11:K12)</f>
        <v>0.19444444444444442</v>
      </c>
      <c r="I23" s="7">
        <f>SUM(K10:K11)</f>
        <v>0.25</v>
      </c>
      <c r="K23" s="3"/>
    </row>
    <row r="24" spans="2:11">
      <c r="B24" s="15" t="s">
        <v>14</v>
      </c>
      <c r="G24" s="4">
        <f>SUM(K14)</f>
        <v>2.7777777777777776E-2</v>
      </c>
      <c r="H24" s="4">
        <f>SUM(K13:K14)</f>
        <v>8.3333333333333329E-2</v>
      </c>
      <c r="I24" s="7">
        <f>SUM(K12:K13)</f>
        <v>0.1388888888888889</v>
      </c>
      <c r="K24" s="3"/>
    </row>
    <row r="25" spans="2:11" ht="19.5" thickBot="1">
      <c r="B25" s="14" t="s">
        <v>23</v>
      </c>
      <c r="C25" s="26"/>
      <c r="D25" s="26"/>
      <c r="E25" s="26"/>
      <c r="F25" s="26"/>
      <c r="G25" s="26"/>
      <c r="H25" s="26"/>
      <c r="I25" s="9">
        <f>SUM(K14)</f>
        <v>2.7777777777777776E-2</v>
      </c>
      <c r="K25" s="3"/>
    </row>
    <row r="26" spans="2:11" ht="28.5" customHeight="1" thickBot="1">
      <c r="B26" s="36" t="s">
        <v>44</v>
      </c>
      <c r="C26" s="35" t="s">
        <v>31</v>
      </c>
      <c r="D26" s="35" t="s">
        <v>32</v>
      </c>
      <c r="E26" s="35" t="s">
        <v>33</v>
      </c>
      <c r="F26" s="35" t="s">
        <v>34</v>
      </c>
      <c r="G26" s="35" t="s">
        <v>35</v>
      </c>
      <c r="H26" s="35" t="s">
        <v>36</v>
      </c>
      <c r="I26" s="38" t="s">
        <v>37</v>
      </c>
      <c r="K26" s="3"/>
    </row>
    <row r="27" spans="2:11">
      <c r="B27" s="13" t="s">
        <v>38</v>
      </c>
      <c r="C27" s="5">
        <f>SUM(C16:C20)</f>
        <v>0.97222222222222221</v>
      </c>
      <c r="D27" s="5">
        <f t="shared" ref="D27:I27" si="2">SUM(D16:D20)</f>
        <v>0.91666666666666663</v>
      </c>
      <c r="E27" s="5">
        <f t="shared" si="2"/>
        <v>0.83333333333333348</v>
      </c>
      <c r="F27" s="5">
        <f t="shared" si="2"/>
        <v>0.7222222222222221</v>
      </c>
      <c r="G27" s="5">
        <f t="shared" si="2"/>
        <v>0.41666666666666669</v>
      </c>
      <c r="H27" s="5">
        <f t="shared" si="2"/>
        <v>0.27777777777777779</v>
      </c>
      <c r="I27" s="6">
        <f t="shared" si="2"/>
        <v>0.16666666666666666</v>
      </c>
    </row>
    <row r="28" spans="2:11" ht="19.5" thickBot="1">
      <c r="B28" s="14"/>
      <c r="C28" s="10">
        <f>SUM(C16:C18,C20)</f>
        <v>0.88888888888888884</v>
      </c>
      <c r="D28" s="10">
        <f t="shared" ref="D28:I28" si="3">SUM(D16:D18,D20)</f>
        <v>0.80555555555555558</v>
      </c>
      <c r="E28" s="10">
        <f t="shared" si="3"/>
        <v>0.69444444444444442</v>
      </c>
      <c r="F28" s="10">
        <f t="shared" si="3"/>
        <v>0.55555555555555558</v>
      </c>
      <c r="G28" s="10">
        <f t="shared" si="3"/>
        <v>0.30555555555555558</v>
      </c>
      <c r="H28" s="10">
        <f t="shared" si="3"/>
        <v>0.19444444444444442</v>
      </c>
      <c r="I28" s="11">
        <f t="shared" si="3"/>
        <v>0.1111111111111111</v>
      </c>
    </row>
    <row r="29" spans="2:11">
      <c r="B29" s="15" t="s">
        <v>39</v>
      </c>
      <c r="C29" s="4">
        <f>SUM(C21:C25)</f>
        <v>2.7777777777777776E-2</v>
      </c>
      <c r="D29" s="4">
        <f t="shared" ref="D29:I29" si="4">SUM(D21:D25)</f>
        <v>8.3333333333333329E-2</v>
      </c>
      <c r="E29" s="4">
        <f t="shared" si="4"/>
        <v>0.16666666666666669</v>
      </c>
      <c r="F29" s="4">
        <f t="shared" si="4"/>
        <v>0.27777777777777779</v>
      </c>
      <c r="G29" s="4">
        <f t="shared" si="4"/>
        <v>0.58333333333333337</v>
      </c>
      <c r="H29" s="4">
        <f t="shared" si="4"/>
        <v>0.72222222222222221</v>
      </c>
      <c r="I29" s="7">
        <f t="shared" si="4"/>
        <v>0.83333333333333337</v>
      </c>
    </row>
    <row r="30" spans="2:11" ht="19.5" thickBot="1">
      <c r="B30" s="17" t="s">
        <v>40</v>
      </c>
      <c r="C30" s="8">
        <f>SUM(C21:C25,C19)</f>
        <v>0.1111111111111111</v>
      </c>
      <c r="D30" s="8">
        <f t="shared" ref="D30:I30" si="5">SUM(D21:D25,D19)</f>
        <v>0.19444444444444442</v>
      </c>
      <c r="E30" s="8">
        <f t="shared" si="5"/>
        <v>0.30555555555555558</v>
      </c>
      <c r="F30" s="8">
        <f t="shared" si="5"/>
        <v>0.44444444444444448</v>
      </c>
      <c r="G30" s="8">
        <f t="shared" si="5"/>
        <v>0.69444444444444442</v>
      </c>
      <c r="H30" s="8">
        <f t="shared" si="5"/>
        <v>0.80555555555555558</v>
      </c>
      <c r="I30" s="9">
        <f t="shared" si="5"/>
        <v>0.88888888888888895</v>
      </c>
    </row>
    <row r="34" spans="10:15">
      <c r="J34" s="279" t="s">
        <v>17</v>
      </c>
      <c r="K34" s="54">
        <v>6</v>
      </c>
      <c r="L34" s="278">
        <f>K34/15</f>
        <v>0.4</v>
      </c>
      <c r="M34" s="279" t="s">
        <v>21</v>
      </c>
      <c r="N34" s="54">
        <v>6</v>
      </c>
      <c r="O34" s="278">
        <f>N34/21</f>
        <v>0.2857142857142857</v>
      </c>
    </row>
    <row r="35" spans="10:15">
      <c r="J35" s="279" t="s">
        <v>18</v>
      </c>
      <c r="K35" s="54">
        <v>4</v>
      </c>
      <c r="L35" s="278">
        <f>K35/15</f>
        <v>0.26666666666666666</v>
      </c>
      <c r="M35" s="279" t="s">
        <v>12</v>
      </c>
      <c r="N35" s="54">
        <v>9</v>
      </c>
      <c r="O35" s="278">
        <f t="shared" ref="O35:O37" si="6">N35/21</f>
        <v>0.42857142857142855</v>
      </c>
    </row>
    <row r="36" spans="10:15">
      <c r="J36" s="279" t="s">
        <v>20</v>
      </c>
      <c r="K36" s="54">
        <v>5</v>
      </c>
      <c r="L36" s="278">
        <f>K36/15</f>
        <v>0.33333333333333331</v>
      </c>
      <c r="M36" s="279" t="s">
        <v>19</v>
      </c>
      <c r="N36" s="54">
        <v>5</v>
      </c>
      <c r="O36" s="278">
        <f t="shared" si="6"/>
        <v>0.23809523809523808</v>
      </c>
    </row>
    <row r="37" spans="10:15">
      <c r="M37" s="279" t="s">
        <v>14</v>
      </c>
      <c r="N37" s="54">
        <v>1</v>
      </c>
      <c r="O37" s="278">
        <f t="shared" si="6"/>
        <v>4.7619047619047616E-2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9"/>
  <sheetViews>
    <sheetView showGridLines="0" zoomScale="85" zoomScaleNormal="85" workbookViewId="0">
      <selection activeCell="H29" sqref="H29"/>
    </sheetView>
  </sheetViews>
  <sheetFormatPr defaultRowHeight="18.75"/>
  <cols>
    <col min="1" max="1" width="2.375" customWidth="1"/>
    <col min="2" max="2" width="38.625" bestFit="1" customWidth="1"/>
    <col min="3" max="3" width="16.125" customWidth="1"/>
    <col min="4" max="4" width="7.125" bestFit="1" customWidth="1"/>
    <col min="5" max="5" width="12.375" bestFit="1" customWidth="1"/>
    <col min="6" max="6" width="4.875" customWidth="1"/>
    <col min="7" max="7" width="9.75" bestFit="1" customWidth="1"/>
    <col min="8" max="8" width="10.75" customWidth="1"/>
    <col min="9" max="9" width="11.5" bestFit="1" customWidth="1"/>
    <col min="10" max="10" width="5" customWidth="1"/>
    <col min="12" max="12" width="2.375" customWidth="1"/>
  </cols>
  <sheetData>
    <row r="1" spans="2:11" ht="24.75" thickTop="1">
      <c r="B1" s="188" t="s">
        <v>389</v>
      </c>
      <c r="C1" s="12"/>
      <c r="G1" t="s">
        <v>295</v>
      </c>
      <c r="K1" s="190"/>
    </row>
    <row r="2" spans="2:11" ht="19.5" thickBot="1">
      <c r="D2" s="153" t="s">
        <v>372</v>
      </c>
      <c r="E2" s="144" t="s">
        <v>76</v>
      </c>
      <c r="F2" s="145" t="s">
        <v>78</v>
      </c>
      <c r="G2" s="151" t="s">
        <v>374</v>
      </c>
      <c r="H2" s="144" t="s">
        <v>80</v>
      </c>
      <c r="I2" s="145" t="s">
        <v>82</v>
      </c>
      <c r="K2" s="191"/>
    </row>
    <row r="3" spans="2:11" ht="37.5">
      <c r="B3" s="187" t="s">
        <v>273</v>
      </c>
      <c r="C3" s="140" t="s">
        <v>381</v>
      </c>
      <c r="D3" s="175">
        <v>20</v>
      </c>
      <c r="E3" s="176">
        <v>81</v>
      </c>
      <c r="F3" s="176">
        <v>89</v>
      </c>
      <c r="G3" s="176">
        <v>20</v>
      </c>
      <c r="H3" s="176">
        <v>46</v>
      </c>
      <c r="I3" s="177">
        <v>69</v>
      </c>
      <c r="K3" s="191"/>
    </row>
    <row r="4" spans="2:11" ht="38.25" thickBot="1">
      <c r="C4" s="141" t="s">
        <v>382</v>
      </c>
      <c r="D4" s="178">
        <v>7</v>
      </c>
      <c r="E4" s="179">
        <v>25</v>
      </c>
      <c r="F4" s="179">
        <v>30</v>
      </c>
      <c r="G4" s="179">
        <v>7</v>
      </c>
      <c r="H4" s="179">
        <v>16</v>
      </c>
      <c r="I4" s="180">
        <v>23</v>
      </c>
      <c r="K4" s="191"/>
    </row>
    <row r="5" spans="2:11">
      <c r="C5" s="54" t="s">
        <v>370</v>
      </c>
      <c r="D5" s="156">
        <v>27</v>
      </c>
      <c r="E5" s="156">
        <v>106</v>
      </c>
      <c r="F5" s="156">
        <v>119</v>
      </c>
      <c r="G5" s="156">
        <v>27</v>
      </c>
      <c r="H5" s="156">
        <v>62</v>
      </c>
      <c r="I5" s="156">
        <v>92</v>
      </c>
      <c r="K5" s="191"/>
    </row>
    <row r="6" spans="2:11">
      <c r="C6" s="54" t="s">
        <v>371</v>
      </c>
      <c r="D6" s="181"/>
      <c r="E6" s="182">
        <f>E5/$D$5</f>
        <v>3.925925925925926</v>
      </c>
      <c r="F6" s="182">
        <f t="shared" ref="F6" si="0">F5/$D$5</f>
        <v>4.4074074074074074</v>
      </c>
      <c r="G6" s="182"/>
      <c r="H6" s="182">
        <f>H5/$G$5</f>
        <v>2.2962962962962963</v>
      </c>
      <c r="I6" s="182">
        <f>I5/$G$5</f>
        <v>3.4074074074074074</v>
      </c>
      <c r="K6" s="191"/>
    </row>
    <row r="7" spans="2:11" ht="19.5" thickBot="1">
      <c r="C7" s="54"/>
      <c r="D7" s="160"/>
      <c r="E7" s="161"/>
      <c r="F7" s="161"/>
      <c r="G7" s="160"/>
      <c r="H7" s="161"/>
      <c r="I7" s="161"/>
      <c r="K7" s="191"/>
    </row>
    <row r="8" spans="2:11" ht="19.5" thickBot="1">
      <c r="B8" s="187" t="s">
        <v>279</v>
      </c>
      <c r="C8" s="142" t="s">
        <v>369</v>
      </c>
      <c r="D8" s="157">
        <v>33</v>
      </c>
      <c r="E8" s="154">
        <v>61</v>
      </c>
      <c r="F8" s="154">
        <v>155</v>
      </c>
      <c r="G8" s="154">
        <v>30</v>
      </c>
      <c r="H8" s="154">
        <v>30</v>
      </c>
      <c r="I8" s="158">
        <v>114</v>
      </c>
      <c r="K8" s="191"/>
    </row>
    <row r="9" spans="2:11" ht="19.5" thickBot="1">
      <c r="C9" s="54" t="s">
        <v>371</v>
      </c>
      <c r="D9" s="183"/>
      <c r="E9" s="184">
        <f>E8/$D$8</f>
        <v>1.8484848484848484</v>
      </c>
      <c r="F9" s="184">
        <f t="shared" ref="F9" si="1">F8/$D$8</f>
        <v>4.6969696969696972</v>
      </c>
      <c r="G9" s="184"/>
      <c r="H9" s="184">
        <f>H8/$G$8</f>
        <v>1</v>
      </c>
      <c r="I9" s="184">
        <f>I8/$G$8</f>
        <v>3.8</v>
      </c>
      <c r="K9" s="191"/>
    </row>
    <row r="10" spans="2:11" ht="24">
      <c r="B10" s="139"/>
      <c r="C10" s="39" t="s">
        <v>263</v>
      </c>
      <c r="D10" s="175">
        <v>25</v>
      </c>
      <c r="E10" s="176">
        <v>41</v>
      </c>
      <c r="F10" s="176">
        <v>121</v>
      </c>
      <c r="G10" s="176">
        <v>25</v>
      </c>
      <c r="H10" s="176">
        <v>27</v>
      </c>
      <c r="I10" s="177">
        <v>81</v>
      </c>
      <c r="K10" s="191"/>
    </row>
    <row r="11" spans="2:11" ht="19.5" thickBot="1">
      <c r="C11" s="143" t="s">
        <v>383</v>
      </c>
      <c r="D11" s="178">
        <v>6</v>
      </c>
      <c r="E11" s="179">
        <v>6</v>
      </c>
      <c r="F11" s="179">
        <v>18</v>
      </c>
      <c r="G11" s="179">
        <v>6</v>
      </c>
      <c r="H11" s="179">
        <v>6</v>
      </c>
      <c r="I11" s="180">
        <v>12</v>
      </c>
      <c r="K11" s="191"/>
    </row>
    <row r="12" spans="2:11">
      <c r="C12" s="54" t="s">
        <v>370</v>
      </c>
      <c r="D12" s="156">
        <v>31</v>
      </c>
      <c r="E12" s="156">
        <v>47</v>
      </c>
      <c r="F12" s="156">
        <v>139</v>
      </c>
      <c r="G12" s="156">
        <v>31</v>
      </c>
      <c r="H12" s="156">
        <v>33</v>
      </c>
      <c r="I12" s="156">
        <v>93</v>
      </c>
      <c r="K12" s="191"/>
    </row>
    <row r="13" spans="2:11">
      <c r="C13" s="54" t="s">
        <v>371</v>
      </c>
      <c r="D13" s="181"/>
      <c r="E13" s="182">
        <f>E12/$D$12</f>
        <v>1.5161290322580645</v>
      </c>
      <c r="F13" s="182">
        <f t="shared" ref="F13" si="2">F12/$D$12</f>
        <v>4.4838709677419351</v>
      </c>
      <c r="G13" s="182"/>
      <c r="H13" s="182">
        <f>H12/$G$12</f>
        <v>1.064516129032258</v>
      </c>
      <c r="I13" s="182">
        <f>I12/$G$12</f>
        <v>3</v>
      </c>
      <c r="K13" s="191"/>
    </row>
    <row r="14" spans="2:11">
      <c r="C14" s="54"/>
      <c r="D14" s="79"/>
      <c r="E14" s="152"/>
      <c r="F14" s="152"/>
      <c r="G14" s="152"/>
      <c r="H14" s="152"/>
      <c r="I14" s="152"/>
      <c r="K14" s="191"/>
    </row>
    <row r="15" spans="2:11" ht="19.5" thickBot="1">
      <c r="D15" t="s">
        <v>372</v>
      </c>
      <c r="E15" t="s">
        <v>76</v>
      </c>
      <c r="F15" t="s">
        <v>78</v>
      </c>
      <c r="G15" t="s">
        <v>372</v>
      </c>
      <c r="H15" t="s">
        <v>80</v>
      </c>
      <c r="I15" t="s">
        <v>82</v>
      </c>
      <c r="K15" s="191"/>
    </row>
    <row r="16" spans="2:11" ht="20.25" thickBot="1">
      <c r="C16" s="159" t="s">
        <v>384</v>
      </c>
      <c r="D16" s="185">
        <f>SUM(D12,D8,D5)</f>
        <v>91</v>
      </c>
      <c r="E16" s="36">
        <f t="shared" ref="E16:I16" si="3">SUM(E12,E8,E5)</f>
        <v>214</v>
      </c>
      <c r="F16" s="36">
        <f t="shared" si="3"/>
        <v>413</v>
      </c>
      <c r="G16" s="185">
        <f>SUM(G12,G8,G5,)</f>
        <v>88</v>
      </c>
      <c r="H16" s="36">
        <f t="shared" si="3"/>
        <v>125</v>
      </c>
      <c r="I16" s="186">
        <f t="shared" si="3"/>
        <v>299</v>
      </c>
      <c r="K16" s="191"/>
    </row>
    <row r="17" spans="2:11" ht="19.5" thickBot="1">
      <c r="D17" s="3"/>
      <c r="E17" s="97">
        <f>E16/$D$16</f>
        <v>2.3516483516483517</v>
      </c>
      <c r="F17" s="97">
        <f t="shared" ref="F17" si="4">F16/$D$16</f>
        <v>4.5384615384615383</v>
      </c>
      <c r="G17" s="97"/>
      <c r="H17" s="97">
        <f>H16/$G$16</f>
        <v>1.4204545454545454</v>
      </c>
      <c r="I17" s="97">
        <f>I16/$G$16</f>
        <v>3.3977272727272729</v>
      </c>
      <c r="K17" s="192"/>
    </row>
    <row r="18" spans="2:11" ht="19.5" thickTop="1"/>
    <row r="23" spans="2:11" ht="19.5" thickBot="1"/>
    <row r="24" spans="2:11" ht="24.75" thickTop="1">
      <c r="B24" s="188" t="s">
        <v>390</v>
      </c>
      <c r="G24" t="s">
        <v>295</v>
      </c>
      <c r="K24" s="190"/>
    </row>
    <row r="25" spans="2:11" ht="19.5" thickBot="1">
      <c r="D25" s="153" t="s">
        <v>372</v>
      </c>
      <c r="E25" s="155" t="s">
        <v>76</v>
      </c>
      <c r="F25" s="155" t="s">
        <v>78</v>
      </c>
      <c r="G25" s="155" t="s">
        <v>372</v>
      </c>
      <c r="H25" s="155" t="s">
        <v>80</v>
      </c>
      <c r="I25" s="155" t="s">
        <v>82</v>
      </c>
      <c r="K25" s="191"/>
    </row>
    <row r="26" spans="2:11">
      <c r="B26" s="189" t="s">
        <v>377</v>
      </c>
      <c r="C26" s="39" t="s">
        <v>137</v>
      </c>
      <c r="D26" s="167">
        <v>12</v>
      </c>
      <c r="E26" s="167">
        <v>53</v>
      </c>
      <c r="F26" s="167">
        <v>58</v>
      </c>
      <c r="G26" s="167">
        <v>12</v>
      </c>
      <c r="H26" s="167">
        <v>30</v>
      </c>
      <c r="I26" s="168">
        <v>35</v>
      </c>
      <c r="K26" s="191"/>
    </row>
    <row r="27" spans="2:11" ht="38.25" thickBot="1">
      <c r="C27" s="169" t="s">
        <v>385</v>
      </c>
      <c r="D27" s="170">
        <v>17</v>
      </c>
      <c r="E27" s="170">
        <v>64</v>
      </c>
      <c r="F27" s="170">
        <v>85</v>
      </c>
      <c r="G27" s="170">
        <v>17</v>
      </c>
      <c r="H27" s="170">
        <v>33</v>
      </c>
      <c r="I27" s="171">
        <v>48</v>
      </c>
      <c r="K27" s="191"/>
    </row>
    <row r="28" spans="2:11">
      <c r="C28" s="79" t="s">
        <v>387</v>
      </c>
      <c r="D28" s="162">
        <v>29</v>
      </c>
      <c r="E28" s="162">
        <v>117</v>
      </c>
      <c r="F28" s="162">
        <v>143</v>
      </c>
      <c r="G28" s="162">
        <v>29</v>
      </c>
      <c r="H28" s="162">
        <v>63</v>
      </c>
      <c r="I28" s="162">
        <v>83</v>
      </c>
      <c r="K28" s="191"/>
    </row>
    <row r="29" spans="2:11">
      <c r="C29" s="79" t="s">
        <v>388</v>
      </c>
      <c r="D29" s="1"/>
      <c r="E29" s="113">
        <f>E28/$D$28</f>
        <v>4.0344827586206895</v>
      </c>
      <c r="F29" s="113">
        <f t="shared" ref="F29" si="5">F28/$D$28</f>
        <v>4.931034482758621</v>
      </c>
      <c r="G29" s="113"/>
      <c r="H29" s="113">
        <f>H28/$G$28</f>
        <v>2.1724137931034484</v>
      </c>
      <c r="I29" s="113">
        <f>I28/$G$28</f>
        <v>2.8620689655172415</v>
      </c>
      <c r="K29" s="191"/>
    </row>
    <row r="30" spans="2:11" ht="19.5" thickBot="1">
      <c r="E30" s="97"/>
      <c r="F30" s="97"/>
      <c r="G30" s="97"/>
      <c r="H30" s="97"/>
      <c r="I30" s="97"/>
      <c r="K30" s="191"/>
    </row>
    <row r="31" spans="2:11" ht="19.5" thickBot="1">
      <c r="B31" s="189" t="s">
        <v>376</v>
      </c>
      <c r="C31" s="142" t="s">
        <v>375</v>
      </c>
      <c r="D31" s="172">
        <v>21</v>
      </c>
      <c r="E31" s="172">
        <v>61</v>
      </c>
      <c r="F31" s="172">
        <v>120</v>
      </c>
      <c r="G31" s="172">
        <v>17</v>
      </c>
      <c r="H31" s="172">
        <v>33</v>
      </c>
      <c r="I31" s="173">
        <v>61</v>
      </c>
      <c r="K31" s="191"/>
    </row>
    <row r="32" spans="2:11" ht="19.5" thickBot="1">
      <c r="C32" s="79" t="s">
        <v>388</v>
      </c>
      <c r="D32" s="163"/>
      <c r="E32" s="164">
        <f>E31/$D$31</f>
        <v>2.9047619047619047</v>
      </c>
      <c r="F32" s="164">
        <f t="shared" ref="F32" si="6">F31/$D$31</f>
        <v>5.7142857142857144</v>
      </c>
      <c r="G32" s="164"/>
      <c r="H32" s="164">
        <f>H31/$G$31</f>
        <v>1.9411764705882353</v>
      </c>
      <c r="I32" s="164">
        <f>I31/$G$31</f>
        <v>3.5882352941176472</v>
      </c>
      <c r="K32" s="191"/>
    </row>
    <row r="33" spans="3:11" ht="19.5" thickBot="1">
      <c r="C33" s="174" t="s">
        <v>378</v>
      </c>
      <c r="D33" s="172">
        <v>19</v>
      </c>
      <c r="E33" s="172">
        <v>57</v>
      </c>
      <c r="F33" s="172">
        <v>93</v>
      </c>
      <c r="G33" s="172">
        <v>13</v>
      </c>
      <c r="H33" s="172">
        <v>24</v>
      </c>
      <c r="I33" s="173">
        <v>59</v>
      </c>
      <c r="K33" s="191"/>
    </row>
    <row r="34" spans="3:11" ht="19.5" thickBot="1">
      <c r="C34" s="79" t="s">
        <v>388</v>
      </c>
      <c r="D34" s="163"/>
      <c r="E34" s="164">
        <f>E33/$D$33</f>
        <v>3</v>
      </c>
      <c r="F34" s="164">
        <f t="shared" ref="F34" si="7">F33/$D$33</f>
        <v>4.8947368421052628</v>
      </c>
      <c r="G34" s="164"/>
      <c r="H34" s="164">
        <f>H33/$G$33</f>
        <v>1.8461538461538463</v>
      </c>
      <c r="I34" s="164">
        <f>I33/$G$33</f>
        <v>4.5384615384615383</v>
      </c>
      <c r="K34" s="191"/>
    </row>
    <row r="35" spans="3:11" ht="19.5" thickBot="1">
      <c r="C35" s="174" t="s">
        <v>379</v>
      </c>
      <c r="D35" s="172">
        <v>20</v>
      </c>
      <c r="E35" s="172">
        <v>49</v>
      </c>
      <c r="F35" s="172">
        <v>90</v>
      </c>
      <c r="G35" s="172">
        <v>13</v>
      </c>
      <c r="H35" s="172">
        <v>22</v>
      </c>
      <c r="I35" s="173">
        <v>57</v>
      </c>
      <c r="K35" s="191"/>
    </row>
    <row r="36" spans="3:11" ht="19.5" thickBot="1">
      <c r="C36" s="79" t="s">
        <v>388</v>
      </c>
      <c r="D36" s="163"/>
      <c r="E36" s="163">
        <f>E35/$D$35</f>
        <v>2.4500000000000002</v>
      </c>
      <c r="F36" s="163">
        <f>F35/$D$35</f>
        <v>4.5</v>
      </c>
      <c r="G36" s="163"/>
      <c r="H36" s="164">
        <f>H35/$G$35</f>
        <v>1.6923076923076923</v>
      </c>
      <c r="I36" s="164">
        <f>I35/$G$35</f>
        <v>4.384615384615385</v>
      </c>
      <c r="K36" s="191"/>
    </row>
    <row r="37" spans="3:11" ht="19.5" thickBot="1">
      <c r="C37" s="174" t="s">
        <v>380</v>
      </c>
      <c r="D37" s="172">
        <v>19</v>
      </c>
      <c r="E37" s="172">
        <v>46</v>
      </c>
      <c r="F37" s="172">
        <v>89</v>
      </c>
      <c r="G37" s="172">
        <v>13</v>
      </c>
      <c r="H37" s="172">
        <v>22</v>
      </c>
      <c r="I37" s="173">
        <v>57</v>
      </c>
      <c r="K37" s="191"/>
    </row>
    <row r="38" spans="3:11">
      <c r="C38" s="79" t="s">
        <v>388</v>
      </c>
      <c r="D38" s="165"/>
      <c r="E38" s="166">
        <f>E37/$D$37</f>
        <v>2.4210526315789473</v>
      </c>
      <c r="F38" s="166">
        <f>F37/$D$37</f>
        <v>4.6842105263157894</v>
      </c>
      <c r="G38" s="166"/>
      <c r="H38" s="166">
        <f>H37/$G$37</f>
        <v>1.6923076923076923</v>
      </c>
      <c r="I38" s="166">
        <f>I37/$G$37</f>
        <v>4.384615384615385</v>
      </c>
      <c r="K38" s="191"/>
    </row>
    <row r="39" spans="3:11">
      <c r="E39" s="97"/>
      <c r="F39" s="97"/>
      <c r="G39" s="97"/>
      <c r="H39" s="97"/>
      <c r="I39" s="97"/>
      <c r="K39" s="191"/>
    </row>
    <row r="40" spans="3:11" ht="19.5" thickBot="1">
      <c r="D40" t="s">
        <v>372</v>
      </c>
      <c r="E40" s="79" t="s">
        <v>76</v>
      </c>
      <c r="F40" s="79" t="s">
        <v>78</v>
      </c>
      <c r="G40" s="79" t="s">
        <v>372</v>
      </c>
      <c r="H40" s="79" t="s">
        <v>80</v>
      </c>
      <c r="I40" s="79" t="s">
        <v>82</v>
      </c>
      <c r="K40" s="191"/>
    </row>
    <row r="41" spans="3:11" ht="20.25" thickBot="1">
      <c r="C41" s="159" t="s">
        <v>386</v>
      </c>
      <c r="D41" s="185">
        <f>SUM(D28,D31,D33,D35,D37,)</f>
        <v>108</v>
      </c>
      <c r="E41" s="36">
        <f t="shared" ref="E41:I41" si="8">SUM(E28,E31,E33,E35,E37,)</f>
        <v>330</v>
      </c>
      <c r="F41" s="186">
        <f t="shared" si="8"/>
        <v>535</v>
      </c>
      <c r="G41" s="185">
        <f t="shared" si="8"/>
        <v>85</v>
      </c>
      <c r="H41" s="36">
        <f t="shared" si="8"/>
        <v>164</v>
      </c>
      <c r="I41" s="186">
        <f t="shared" si="8"/>
        <v>317</v>
      </c>
      <c r="K41" s="191"/>
    </row>
    <row r="42" spans="3:11" ht="19.5" thickBot="1">
      <c r="E42" s="97">
        <f>E41/$D$41</f>
        <v>3.0555555555555554</v>
      </c>
      <c r="F42" s="97">
        <f>F41/$D$41</f>
        <v>4.9537037037037033</v>
      </c>
      <c r="G42" s="97"/>
      <c r="H42" s="97">
        <f>H41/$G$41</f>
        <v>1.9294117647058824</v>
      </c>
      <c r="I42" s="97">
        <f>I41/$G$41</f>
        <v>3.7294117647058824</v>
      </c>
      <c r="K42" s="192"/>
    </row>
    <row r="43" spans="3:11" ht="19.5" thickTop="1"/>
    <row r="48" spans="3:11" ht="19.5" thickBot="1"/>
    <row r="49" spans="2:9" ht="24.75" thickTop="1">
      <c r="B49" s="188" t="s">
        <v>391</v>
      </c>
      <c r="C49" s="12"/>
      <c r="I49" s="190"/>
    </row>
    <row r="50" spans="2:9" ht="19.5" thickBot="1">
      <c r="D50" s="153" t="s">
        <v>372</v>
      </c>
      <c r="E50" s="223" t="s">
        <v>76</v>
      </c>
      <c r="F50" s="79"/>
      <c r="G50" s="224" t="s">
        <v>78</v>
      </c>
      <c r="I50" s="191"/>
    </row>
    <row r="51" spans="2:9" ht="37.5">
      <c r="B51" s="187" t="s">
        <v>397</v>
      </c>
      <c r="C51" s="140" t="s">
        <v>381</v>
      </c>
      <c r="D51" s="175">
        <v>60</v>
      </c>
      <c r="E51" s="176">
        <v>243</v>
      </c>
      <c r="F51" s="183"/>
      <c r="G51" s="199">
        <v>89</v>
      </c>
      <c r="I51" s="191"/>
    </row>
    <row r="52" spans="2:9" ht="38.25" thickBot="1">
      <c r="C52" s="141" t="s">
        <v>382</v>
      </c>
      <c r="D52" s="178">
        <v>21</v>
      </c>
      <c r="E52" s="179">
        <v>75</v>
      </c>
      <c r="F52" s="183"/>
      <c r="G52" s="200">
        <v>30</v>
      </c>
      <c r="I52" s="191"/>
    </row>
    <row r="53" spans="2:9">
      <c r="C53" s="54" t="s">
        <v>392</v>
      </c>
      <c r="D53" s="156">
        <v>81</v>
      </c>
      <c r="E53" s="156">
        <v>318</v>
      </c>
      <c r="F53" s="219"/>
      <c r="G53" s="201">
        <v>119</v>
      </c>
      <c r="I53" s="191"/>
    </row>
    <row r="54" spans="2:9">
      <c r="C54" s="54" t="s">
        <v>371</v>
      </c>
      <c r="D54" s="181"/>
      <c r="E54" s="182">
        <f>E53/$D$53</f>
        <v>3.925925925925926</v>
      </c>
      <c r="F54" s="184"/>
      <c r="G54" s="202">
        <v>4.4074074074074074</v>
      </c>
      <c r="I54" s="191"/>
    </row>
    <row r="55" spans="2:9" ht="19.5" thickBot="1">
      <c r="C55" s="54"/>
      <c r="D55" s="160"/>
      <c r="E55" s="161"/>
      <c r="F55" s="152"/>
      <c r="G55" s="161"/>
      <c r="I55" s="191"/>
    </row>
    <row r="56" spans="2:9" ht="19.5" thickBot="1">
      <c r="B56" s="187" t="s">
        <v>279</v>
      </c>
      <c r="C56" s="142" t="s">
        <v>369</v>
      </c>
      <c r="D56" s="157">
        <v>33</v>
      </c>
      <c r="E56" s="154">
        <v>61</v>
      </c>
      <c r="F56" s="219"/>
      <c r="G56" s="203">
        <v>155</v>
      </c>
      <c r="I56" s="191"/>
    </row>
    <row r="57" spans="2:9" ht="19.5" thickBot="1">
      <c r="C57" s="54" t="s">
        <v>371</v>
      </c>
      <c r="D57" s="183"/>
      <c r="E57" s="184">
        <f>E56/$D$56</f>
        <v>1.8484848484848484</v>
      </c>
      <c r="F57" s="184"/>
      <c r="G57" s="204">
        <f>G56/$D$56</f>
        <v>4.6969696969696972</v>
      </c>
      <c r="I57" s="191"/>
    </row>
    <row r="58" spans="2:9" ht="24">
      <c r="B58" s="139"/>
      <c r="C58" s="39" t="s">
        <v>263</v>
      </c>
      <c r="D58" s="175">
        <v>25</v>
      </c>
      <c r="E58" s="176">
        <v>41</v>
      </c>
      <c r="F58" s="183"/>
      <c r="G58" s="199">
        <v>121</v>
      </c>
      <c r="I58" s="191"/>
    </row>
    <row r="59" spans="2:9" ht="19.5" thickBot="1">
      <c r="C59" s="143" t="s">
        <v>383</v>
      </c>
      <c r="D59" s="178">
        <v>6</v>
      </c>
      <c r="E59" s="179">
        <v>6</v>
      </c>
      <c r="F59" s="183"/>
      <c r="G59" s="200">
        <v>18</v>
      </c>
      <c r="I59" s="191"/>
    </row>
    <row r="60" spans="2:9">
      <c r="C60" s="54" t="s">
        <v>363</v>
      </c>
      <c r="D60" s="156">
        <v>31</v>
      </c>
      <c r="E60" s="156">
        <v>47</v>
      </c>
      <c r="F60" s="219"/>
      <c r="G60" s="201">
        <v>139</v>
      </c>
      <c r="I60" s="191"/>
    </row>
    <row r="61" spans="2:9">
      <c r="C61" s="54" t="s">
        <v>371</v>
      </c>
      <c r="D61" s="181"/>
      <c r="E61" s="182">
        <f>E60/$D$60</f>
        <v>1.5161290322580645</v>
      </c>
      <c r="F61" s="184"/>
      <c r="G61" s="202">
        <f>G60/$D$60</f>
        <v>4.4838709677419351</v>
      </c>
      <c r="I61" s="191"/>
    </row>
    <row r="62" spans="2:9">
      <c r="C62" s="54"/>
      <c r="D62" s="79"/>
      <c r="E62" s="152"/>
      <c r="F62" s="152"/>
      <c r="G62" s="152"/>
      <c r="I62" s="191"/>
    </row>
    <row r="63" spans="2:9" ht="19.5" thickBot="1">
      <c r="D63" t="s">
        <v>372</v>
      </c>
      <c r="E63" t="s">
        <v>76</v>
      </c>
      <c r="G63" s="205" t="s">
        <v>78</v>
      </c>
      <c r="I63" s="191"/>
    </row>
    <row r="64" spans="2:9" ht="20.25" thickBot="1">
      <c r="C64" s="159" t="s">
        <v>384</v>
      </c>
      <c r="D64" s="185">
        <f>SUM(D60,D56,D53)</f>
        <v>145</v>
      </c>
      <c r="E64" s="36">
        <f t="shared" ref="E64" si="9">SUM(E60,E56,E53)</f>
        <v>426</v>
      </c>
      <c r="F64" s="225"/>
      <c r="G64" s="206">
        <v>413</v>
      </c>
      <c r="I64" s="191"/>
    </row>
    <row r="65" spans="2:9" ht="19.5" thickBot="1">
      <c r="D65" s="3"/>
      <c r="E65" s="97">
        <f>E64/$D$64</f>
        <v>2.9379310344827587</v>
      </c>
      <c r="F65" s="97"/>
      <c r="G65" s="207">
        <v>4.5384615384615383</v>
      </c>
      <c r="I65" s="192"/>
    </row>
    <row r="66" spans="2:9" ht="19.5" thickTop="1"/>
    <row r="67" spans="2:9" ht="19.5" thickBot="1"/>
    <row r="68" spans="2:9" ht="24.75" thickTop="1">
      <c r="B68" s="188" t="s">
        <v>393</v>
      </c>
      <c r="I68" s="190"/>
    </row>
    <row r="69" spans="2:9" ht="19.5" thickBot="1">
      <c r="D69" s="153" t="s">
        <v>372</v>
      </c>
      <c r="E69" s="155" t="s">
        <v>76</v>
      </c>
      <c r="F69" s="220"/>
      <c r="G69" s="205" t="s">
        <v>78</v>
      </c>
      <c r="I69" s="191"/>
    </row>
    <row r="70" spans="2:9">
      <c r="B70" s="189" t="s">
        <v>396</v>
      </c>
      <c r="C70" s="39" t="s">
        <v>137</v>
      </c>
      <c r="D70" s="167">
        <v>36</v>
      </c>
      <c r="E70" s="167">
        <v>159</v>
      </c>
      <c r="F70" s="221"/>
      <c r="G70" s="208">
        <v>58</v>
      </c>
      <c r="I70" s="191"/>
    </row>
    <row r="71" spans="2:9" ht="38.25" thickBot="1">
      <c r="C71" s="169" t="s">
        <v>385</v>
      </c>
      <c r="D71" s="170">
        <v>51</v>
      </c>
      <c r="E71" s="170">
        <v>192</v>
      </c>
      <c r="F71" s="221"/>
      <c r="G71" s="209">
        <v>85</v>
      </c>
      <c r="I71" s="191"/>
    </row>
    <row r="72" spans="2:9">
      <c r="C72" s="79" t="s">
        <v>394</v>
      </c>
      <c r="D72" s="162">
        <v>87</v>
      </c>
      <c r="E72" s="162">
        <v>351</v>
      </c>
      <c r="F72" s="222"/>
      <c r="G72" s="210">
        <v>143</v>
      </c>
      <c r="I72" s="191"/>
    </row>
    <row r="73" spans="2:9">
      <c r="C73" s="79" t="s">
        <v>371</v>
      </c>
      <c r="D73" s="1"/>
      <c r="E73" s="113">
        <f>E72/$D$72</f>
        <v>4.0344827586206895</v>
      </c>
      <c r="F73" s="164"/>
      <c r="G73" s="211">
        <v>4.931034482758621</v>
      </c>
      <c r="I73" s="191"/>
    </row>
    <row r="74" spans="2:9" ht="19.5" thickBot="1">
      <c r="E74" s="97"/>
      <c r="F74" s="97"/>
      <c r="G74" s="97"/>
      <c r="I74" s="191"/>
    </row>
    <row r="75" spans="2:9" ht="19.5" thickBot="1">
      <c r="B75" s="189" t="s">
        <v>395</v>
      </c>
      <c r="C75" s="142" t="s">
        <v>375</v>
      </c>
      <c r="D75" s="172">
        <v>42</v>
      </c>
      <c r="E75" s="172">
        <v>122</v>
      </c>
      <c r="F75" s="222"/>
      <c r="G75" s="212">
        <v>120</v>
      </c>
      <c r="I75" s="191"/>
    </row>
    <row r="76" spans="2:9" ht="19.5" thickBot="1">
      <c r="C76" s="79" t="s">
        <v>371</v>
      </c>
      <c r="D76" s="163"/>
      <c r="E76" s="164">
        <f>E75/$D$75</f>
        <v>2.9047619047619047</v>
      </c>
      <c r="F76" s="164"/>
      <c r="G76" s="213">
        <v>5.7142857142857144</v>
      </c>
      <c r="I76" s="191"/>
    </row>
    <row r="77" spans="2:9" ht="19.5" thickBot="1">
      <c r="C77" s="174" t="s">
        <v>378</v>
      </c>
      <c r="D77" s="172">
        <v>38</v>
      </c>
      <c r="E77" s="172">
        <v>114</v>
      </c>
      <c r="F77" s="222"/>
      <c r="G77" s="212">
        <v>93</v>
      </c>
      <c r="I77" s="191"/>
    </row>
    <row r="78" spans="2:9" ht="19.5" thickBot="1">
      <c r="C78" s="79" t="s">
        <v>371</v>
      </c>
      <c r="D78" s="163"/>
      <c r="E78" s="164">
        <f>E77/$D$77</f>
        <v>3</v>
      </c>
      <c r="F78" s="164"/>
      <c r="G78" s="213">
        <v>4.8947368421052628</v>
      </c>
      <c r="I78" s="191"/>
    </row>
    <row r="79" spans="2:9" ht="19.5" thickBot="1">
      <c r="C79" s="174" t="s">
        <v>379</v>
      </c>
      <c r="D79" s="172">
        <v>40</v>
      </c>
      <c r="E79" s="172">
        <v>98</v>
      </c>
      <c r="F79" s="222"/>
      <c r="G79" s="212">
        <v>90</v>
      </c>
      <c r="I79" s="191"/>
    </row>
    <row r="80" spans="2:9" ht="19.5" thickBot="1">
      <c r="C80" s="79" t="s">
        <v>371</v>
      </c>
      <c r="D80" s="163"/>
      <c r="E80" s="163">
        <f>E79/$D$79</f>
        <v>2.4500000000000002</v>
      </c>
      <c r="F80" s="163"/>
      <c r="G80" s="214">
        <v>4.5</v>
      </c>
      <c r="I80" s="191"/>
    </row>
    <row r="81" spans="2:9" ht="19.5" thickBot="1">
      <c r="C81" s="174" t="s">
        <v>380</v>
      </c>
      <c r="D81" s="172">
        <v>38</v>
      </c>
      <c r="E81" s="172">
        <v>92</v>
      </c>
      <c r="F81" s="222"/>
      <c r="G81" s="212">
        <v>89</v>
      </c>
      <c r="I81" s="191"/>
    </row>
    <row r="82" spans="2:9">
      <c r="C82" s="79" t="s">
        <v>371</v>
      </c>
      <c r="D82" s="165"/>
      <c r="E82" s="166">
        <f>E81/$D$81</f>
        <v>2.4210526315789473</v>
      </c>
      <c r="F82" s="164"/>
      <c r="G82" s="215">
        <v>4.6842105263157894</v>
      </c>
      <c r="I82" s="191"/>
    </row>
    <row r="83" spans="2:9">
      <c r="E83" s="97"/>
      <c r="F83" s="97"/>
      <c r="G83" s="97"/>
      <c r="I83" s="191"/>
    </row>
    <row r="84" spans="2:9" ht="19.5" thickBot="1">
      <c r="D84" t="s">
        <v>372</v>
      </c>
      <c r="E84" s="79" t="s">
        <v>76</v>
      </c>
      <c r="F84" s="79"/>
      <c r="G84" s="205" t="s">
        <v>78</v>
      </c>
      <c r="I84" s="191"/>
    </row>
    <row r="85" spans="2:9" ht="20.25" thickBot="1">
      <c r="C85" s="159" t="s">
        <v>384</v>
      </c>
      <c r="D85" s="185">
        <f>SUM(D72,D75,D77,D79,D81,)</f>
        <v>245</v>
      </c>
      <c r="E85" s="36">
        <f>SUM(E72,E75,E77,E79,E81,)</f>
        <v>777</v>
      </c>
      <c r="F85" s="225"/>
      <c r="G85" s="206">
        <v>535</v>
      </c>
      <c r="I85" s="191"/>
    </row>
    <row r="86" spans="2:9" ht="19.5" thickBot="1">
      <c r="C86" s="194" t="s">
        <v>371</v>
      </c>
      <c r="E86" s="97">
        <f>E85/$D$85</f>
        <v>3.1714285714285713</v>
      </c>
      <c r="F86" s="97"/>
      <c r="G86" s="207">
        <v>4.9537037037037033</v>
      </c>
      <c r="I86" s="192"/>
    </row>
    <row r="87" spans="2:9" ht="19.5" thickTop="1"/>
    <row r="90" spans="2:9" ht="27.75" customHeight="1"/>
    <row r="91" spans="2:9" ht="12.75" customHeight="1"/>
    <row r="92" spans="2:9">
      <c r="D92" s="79" t="s">
        <v>372</v>
      </c>
      <c r="E92" s="79" t="s">
        <v>76</v>
      </c>
      <c r="F92" s="79"/>
      <c r="G92" s="79" t="s">
        <v>78</v>
      </c>
    </row>
    <row r="93" spans="2:9">
      <c r="B93" s="196" t="s">
        <v>391</v>
      </c>
      <c r="C93" s="195" t="s">
        <v>398</v>
      </c>
      <c r="D93" s="196">
        <v>145</v>
      </c>
      <c r="E93" s="196">
        <v>426</v>
      </c>
      <c r="F93" s="196"/>
      <c r="G93" s="216">
        <v>413</v>
      </c>
    </row>
    <row r="94" spans="2:9">
      <c r="C94" s="79" t="s">
        <v>399</v>
      </c>
      <c r="D94" s="103"/>
      <c r="E94" s="103">
        <v>2.9379310344827587</v>
      </c>
      <c r="F94" s="103"/>
      <c r="G94" s="103">
        <v>4.5384615384615383</v>
      </c>
    </row>
    <row r="95" spans="2:9">
      <c r="B95" s="197" t="s">
        <v>401</v>
      </c>
      <c r="C95" s="193" t="s">
        <v>398</v>
      </c>
      <c r="D95" s="198">
        <v>194</v>
      </c>
      <c r="E95" s="198">
        <v>585</v>
      </c>
      <c r="F95" s="198"/>
      <c r="G95" s="217">
        <v>450</v>
      </c>
    </row>
    <row r="96" spans="2:9">
      <c r="C96" s="79" t="s">
        <v>371</v>
      </c>
      <c r="E96" s="103">
        <v>3.0154639175257731</v>
      </c>
      <c r="F96" s="103"/>
      <c r="G96" s="103">
        <v>4.9450549450549453</v>
      </c>
    </row>
    <row r="97" spans="2:7">
      <c r="B97" s="197" t="s">
        <v>400</v>
      </c>
      <c r="C97" s="193" t="s">
        <v>398</v>
      </c>
      <c r="D97" s="197">
        <v>245</v>
      </c>
      <c r="E97" s="197">
        <v>777</v>
      </c>
      <c r="F97" s="197"/>
      <c r="G97" s="218">
        <v>535</v>
      </c>
    </row>
    <row r="98" spans="2:7">
      <c r="C98" s="79" t="s">
        <v>399</v>
      </c>
      <c r="D98" s="103"/>
      <c r="E98" s="103">
        <v>3.1714285714285713</v>
      </c>
      <c r="F98" s="103"/>
      <c r="G98" s="103">
        <v>4.9537037037037033</v>
      </c>
    </row>
    <row r="99" spans="2:7" ht="9.75" customHeight="1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17"/>
  <sheetViews>
    <sheetView showGridLines="0" topLeftCell="A72" zoomScale="80" zoomScaleNormal="80" zoomScaleSheetLayoutView="20" workbookViewId="0">
      <selection activeCell="N87" sqref="N87"/>
    </sheetView>
  </sheetViews>
  <sheetFormatPr defaultRowHeight="18.75"/>
  <cols>
    <col min="2" max="2" width="20.5" bestFit="1" customWidth="1"/>
    <col min="3" max="3" width="38.125" bestFit="1" customWidth="1"/>
    <col min="4" max="6" width="12.375" bestFit="1" customWidth="1"/>
    <col min="7" max="7" width="11.75" bestFit="1" customWidth="1"/>
    <col min="8" max="9" width="12.875" bestFit="1" customWidth="1"/>
    <col min="10" max="10" width="11.5" bestFit="1" customWidth="1"/>
    <col min="11" max="11" width="12.375" bestFit="1" customWidth="1"/>
    <col min="12" max="12" width="18.5" bestFit="1" customWidth="1"/>
    <col min="14" max="14" width="7.625" customWidth="1"/>
    <col min="15" max="15" width="19" customWidth="1"/>
    <col min="16" max="16" width="30.625" bestFit="1" customWidth="1"/>
    <col min="17" max="17" width="20.5" bestFit="1" customWidth="1"/>
    <col min="18" max="18" width="20.5" customWidth="1"/>
    <col min="19" max="19" width="23.25" bestFit="1" customWidth="1"/>
    <col min="20" max="20" width="11.75" bestFit="1" customWidth="1"/>
    <col min="21" max="22" width="12.875" bestFit="1" customWidth="1"/>
    <col min="23" max="23" width="11.5" bestFit="1" customWidth="1"/>
    <col min="24" max="24" width="12.375" bestFit="1" customWidth="1"/>
    <col min="25" max="25" width="18.5" bestFit="1" customWidth="1"/>
    <col min="26" max="26" width="4.125" customWidth="1"/>
    <col min="28" max="28" width="34.375" bestFit="1" customWidth="1"/>
    <col min="29" max="29" width="30.625" bestFit="1" customWidth="1"/>
    <col min="30" max="32" width="12.375" bestFit="1" customWidth="1"/>
    <col min="33" max="33" width="11.75" bestFit="1" customWidth="1"/>
    <col min="34" max="35" width="12.875" bestFit="1" customWidth="1"/>
    <col min="36" max="36" width="11.5" bestFit="1" customWidth="1"/>
    <col min="37" max="37" width="12.375" bestFit="1" customWidth="1"/>
    <col min="38" max="38" width="18.5" bestFit="1" customWidth="1"/>
    <col min="39" max="39" width="4.125" customWidth="1"/>
  </cols>
  <sheetData>
    <row r="1" spans="1:39" ht="19.5" thickBot="1"/>
    <row r="2" spans="1:39" ht="34.5" customHeight="1" thickBot="1">
      <c r="B2" s="55" t="s">
        <v>272</v>
      </c>
      <c r="C2" s="21"/>
      <c r="D2" s="21"/>
      <c r="E2" s="21"/>
      <c r="F2" s="21"/>
      <c r="G2" s="21"/>
      <c r="H2" s="93" t="s">
        <v>52</v>
      </c>
      <c r="I2" s="93">
        <f>COUNTA(H4:I41)</f>
        <v>31</v>
      </c>
      <c r="J2" s="21"/>
      <c r="K2" s="21"/>
      <c r="L2" s="21"/>
      <c r="M2" s="22"/>
      <c r="O2" s="65" t="s">
        <v>275</v>
      </c>
      <c r="P2" s="21"/>
      <c r="Q2" s="21"/>
      <c r="R2" s="21"/>
      <c r="S2" s="21"/>
      <c r="T2" s="21"/>
      <c r="U2" s="21" t="s">
        <v>52</v>
      </c>
      <c r="V2" s="21">
        <f>COUNTA(U4:V52)</f>
        <v>34</v>
      </c>
      <c r="W2" s="21"/>
      <c r="X2" s="21"/>
      <c r="Y2" s="21"/>
      <c r="Z2" s="22"/>
      <c r="AB2" s="65" t="s">
        <v>278</v>
      </c>
      <c r="AC2" s="21"/>
      <c r="AD2" s="21"/>
      <c r="AE2" s="21"/>
      <c r="AF2" s="21"/>
      <c r="AG2" s="21"/>
      <c r="AH2" s="21" t="s">
        <v>52</v>
      </c>
      <c r="AI2" s="21">
        <f>COUNTA(AH4:AH43)</f>
        <v>31</v>
      </c>
      <c r="AJ2" s="21"/>
      <c r="AK2" s="21"/>
      <c r="AL2" s="21"/>
      <c r="AM2" s="22"/>
    </row>
    <row r="3" spans="1:39" ht="19.5" thickBot="1">
      <c r="B3" s="40"/>
      <c r="C3" s="48"/>
      <c r="D3" s="63" t="s">
        <v>76</v>
      </c>
      <c r="E3" s="61" t="s">
        <v>77</v>
      </c>
      <c r="F3" s="61" t="s">
        <v>78</v>
      </c>
      <c r="G3" s="62" t="s">
        <v>79</v>
      </c>
      <c r="H3" s="63" t="s">
        <v>80</v>
      </c>
      <c r="I3" s="61" t="s">
        <v>81</v>
      </c>
      <c r="J3" s="61" t="s">
        <v>82</v>
      </c>
      <c r="K3" s="62" t="s">
        <v>83</v>
      </c>
      <c r="L3" s="79" t="s">
        <v>84</v>
      </c>
      <c r="M3" s="23"/>
      <c r="O3" s="52"/>
      <c r="P3" s="21"/>
      <c r="Q3" s="56" t="s">
        <v>76</v>
      </c>
      <c r="R3" s="57" t="s">
        <v>77</v>
      </c>
      <c r="S3" s="57" t="s">
        <v>78</v>
      </c>
      <c r="T3" s="58" t="s">
        <v>79</v>
      </c>
      <c r="U3" s="59" t="s">
        <v>80</v>
      </c>
      <c r="V3" s="57" t="s">
        <v>81</v>
      </c>
      <c r="W3" s="57" t="s">
        <v>82</v>
      </c>
      <c r="X3" s="58" t="s">
        <v>83</v>
      </c>
      <c r="Y3" s="60" t="s">
        <v>84</v>
      </c>
      <c r="Z3" s="23"/>
      <c r="AB3" s="52"/>
      <c r="AC3" s="48"/>
      <c r="AD3" s="61" t="s">
        <v>76</v>
      </c>
      <c r="AE3" s="61" t="s">
        <v>77</v>
      </c>
      <c r="AF3" s="61" t="s">
        <v>78</v>
      </c>
      <c r="AG3" s="62" t="s">
        <v>79</v>
      </c>
      <c r="AH3" s="63" t="s">
        <v>80</v>
      </c>
      <c r="AI3" s="61" t="s">
        <v>81</v>
      </c>
      <c r="AJ3" s="61" t="s">
        <v>82</v>
      </c>
      <c r="AK3" s="62" t="s">
        <v>83</v>
      </c>
      <c r="AL3" s="64" t="s">
        <v>84</v>
      </c>
      <c r="AM3" s="23"/>
    </row>
    <row r="4" spans="1:39">
      <c r="A4" t="s">
        <v>85</v>
      </c>
      <c r="B4" s="85" t="s">
        <v>53</v>
      </c>
      <c r="C4" s="49" t="s">
        <v>45</v>
      </c>
      <c r="D4" s="40">
        <v>6</v>
      </c>
      <c r="F4">
        <v>3</v>
      </c>
      <c r="G4" s="23">
        <v>12</v>
      </c>
      <c r="H4" s="40">
        <v>3</v>
      </c>
      <c r="J4">
        <v>2</v>
      </c>
      <c r="K4" s="23">
        <v>12</v>
      </c>
      <c r="M4" s="23"/>
      <c r="O4" s="52" t="s">
        <v>86</v>
      </c>
      <c r="P4" s="23" t="s">
        <v>87</v>
      </c>
      <c r="Q4" s="40">
        <v>2</v>
      </c>
      <c r="S4">
        <v>5</v>
      </c>
      <c r="T4" s="23">
        <v>6</v>
      </c>
      <c r="U4" s="40">
        <v>1</v>
      </c>
      <c r="W4">
        <v>4</v>
      </c>
      <c r="X4" s="23">
        <v>6</v>
      </c>
      <c r="Z4" s="23"/>
      <c r="AB4" s="52" t="s">
        <v>263</v>
      </c>
      <c r="AC4" s="22" t="s">
        <v>87</v>
      </c>
      <c r="AD4" s="259">
        <v>1</v>
      </c>
      <c r="AE4" s="21"/>
      <c r="AF4" s="21">
        <v>3</v>
      </c>
      <c r="AG4" s="21">
        <v>6</v>
      </c>
      <c r="AH4" s="39">
        <v>1</v>
      </c>
      <c r="AI4" s="21"/>
      <c r="AJ4" s="21">
        <v>2</v>
      </c>
      <c r="AK4" s="21">
        <v>6</v>
      </c>
      <c r="AL4" s="40"/>
      <c r="AM4" s="23"/>
    </row>
    <row r="5" spans="1:39">
      <c r="A5" t="s">
        <v>85</v>
      </c>
      <c r="B5" s="87" t="s">
        <v>269</v>
      </c>
      <c r="C5" s="49" t="s">
        <v>46</v>
      </c>
      <c r="D5" s="40">
        <v>6</v>
      </c>
      <c r="F5">
        <v>3</v>
      </c>
      <c r="G5" s="23">
        <v>12</v>
      </c>
      <c r="H5" s="40">
        <v>3</v>
      </c>
      <c r="J5">
        <v>2</v>
      </c>
      <c r="K5" s="23">
        <v>12</v>
      </c>
      <c r="M5" s="23"/>
      <c r="O5" s="52"/>
      <c r="P5" s="23" t="s">
        <v>88</v>
      </c>
      <c r="Q5" s="40">
        <v>2</v>
      </c>
      <c r="S5">
        <v>5</v>
      </c>
      <c r="T5" s="23">
        <v>6</v>
      </c>
      <c r="U5" s="40">
        <v>1</v>
      </c>
      <c r="W5">
        <v>4</v>
      </c>
      <c r="X5" s="23">
        <v>6</v>
      </c>
      <c r="Z5" s="23"/>
      <c r="AB5" s="52"/>
      <c r="AC5" s="23" t="s">
        <v>88</v>
      </c>
      <c r="AD5" s="260">
        <v>1</v>
      </c>
      <c r="AF5">
        <v>3</v>
      </c>
      <c r="AG5" s="23">
        <v>6</v>
      </c>
      <c r="AH5" s="40">
        <v>1</v>
      </c>
      <c r="AJ5">
        <v>2</v>
      </c>
      <c r="AK5">
        <v>6</v>
      </c>
      <c r="AL5" s="40"/>
      <c r="AM5" s="23"/>
    </row>
    <row r="6" spans="1:39">
      <c r="A6" t="s">
        <v>85</v>
      </c>
      <c r="B6" s="88" t="s">
        <v>270</v>
      </c>
      <c r="C6" s="49" t="s">
        <v>47</v>
      </c>
      <c r="D6" s="40">
        <v>7</v>
      </c>
      <c r="F6">
        <v>4</v>
      </c>
      <c r="G6" s="23">
        <v>12</v>
      </c>
      <c r="H6" s="40">
        <v>3</v>
      </c>
      <c r="J6">
        <v>3</v>
      </c>
      <c r="K6" s="23">
        <v>12</v>
      </c>
      <c r="M6" s="23"/>
      <c r="O6" s="52"/>
      <c r="P6" s="23" t="s">
        <v>89</v>
      </c>
      <c r="Q6" s="40">
        <v>2</v>
      </c>
      <c r="S6">
        <v>5</v>
      </c>
      <c r="T6" s="23">
        <v>6</v>
      </c>
      <c r="U6" s="40">
        <v>1</v>
      </c>
      <c r="W6">
        <v>4</v>
      </c>
      <c r="X6" s="23">
        <v>6</v>
      </c>
      <c r="Z6" s="23"/>
      <c r="AB6" s="52"/>
      <c r="AC6" s="23" t="s">
        <v>89</v>
      </c>
      <c r="AD6" s="261">
        <v>1</v>
      </c>
      <c r="AF6">
        <v>3</v>
      </c>
      <c r="AG6">
        <v>6</v>
      </c>
      <c r="AH6" s="40">
        <v>1</v>
      </c>
      <c r="AI6" s="70"/>
      <c r="AJ6">
        <v>2</v>
      </c>
      <c r="AK6">
        <v>6</v>
      </c>
      <c r="AL6" s="40"/>
      <c r="AM6" s="23"/>
    </row>
    <row r="7" spans="1:39">
      <c r="A7" t="s">
        <v>85</v>
      </c>
      <c r="B7" s="85"/>
      <c r="C7" s="49" t="s">
        <v>49</v>
      </c>
      <c r="D7" s="40">
        <v>7</v>
      </c>
      <c r="F7">
        <v>4</v>
      </c>
      <c r="G7" s="23">
        <v>12</v>
      </c>
      <c r="H7" s="40">
        <v>3</v>
      </c>
      <c r="J7">
        <v>3</v>
      </c>
      <c r="K7" s="23">
        <v>12</v>
      </c>
      <c r="M7" s="23"/>
      <c r="O7" s="52"/>
      <c r="P7" s="45" t="s">
        <v>90</v>
      </c>
      <c r="Q7" s="43"/>
      <c r="R7" s="44">
        <v>2</v>
      </c>
      <c r="S7" s="44">
        <v>1</v>
      </c>
      <c r="T7" s="45">
        <v>6</v>
      </c>
      <c r="U7" s="43"/>
      <c r="V7" s="44"/>
      <c r="W7" s="44"/>
      <c r="X7" s="45">
        <v>6</v>
      </c>
      <c r="Y7" s="46">
        <v>3</v>
      </c>
      <c r="Z7" s="23"/>
      <c r="AB7" s="52"/>
      <c r="AC7" s="45" t="s">
        <v>90</v>
      </c>
      <c r="AD7" s="262"/>
      <c r="AE7" s="44">
        <v>2</v>
      </c>
      <c r="AF7" s="44">
        <v>1</v>
      </c>
      <c r="AG7" s="44">
        <v>6</v>
      </c>
      <c r="AH7" s="43"/>
      <c r="AI7" s="70"/>
      <c r="AJ7" s="44"/>
      <c r="AK7" s="44"/>
      <c r="AL7" s="66">
        <v>3</v>
      </c>
      <c r="AM7" s="23"/>
    </row>
    <row r="8" spans="1:39">
      <c r="A8" t="s">
        <v>85</v>
      </c>
      <c r="B8" s="85"/>
      <c r="C8" s="49" t="s">
        <v>50</v>
      </c>
      <c r="D8" s="40">
        <v>6</v>
      </c>
      <c r="F8">
        <v>3</v>
      </c>
      <c r="G8" s="23">
        <v>12</v>
      </c>
      <c r="H8" s="40">
        <v>3</v>
      </c>
      <c r="J8">
        <v>2</v>
      </c>
      <c r="K8" s="23">
        <v>12</v>
      </c>
      <c r="M8" s="23"/>
      <c r="O8" s="52"/>
      <c r="P8" s="23" t="s">
        <v>91</v>
      </c>
      <c r="Q8" s="40">
        <v>2</v>
      </c>
      <c r="S8">
        <v>5</v>
      </c>
      <c r="T8" s="23">
        <v>6</v>
      </c>
      <c r="U8" s="40">
        <v>1</v>
      </c>
      <c r="W8">
        <v>4</v>
      </c>
      <c r="X8" s="23">
        <v>6</v>
      </c>
      <c r="Z8" s="23"/>
      <c r="AB8" s="52"/>
      <c r="AC8" s="23" t="s">
        <v>91</v>
      </c>
      <c r="AD8" s="260">
        <v>1</v>
      </c>
      <c r="AF8">
        <v>3</v>
      </c>
      <c r="AG8" s="23">
        <v>6</v>
      </c>
      <c r="AH8" s="40">
        <v>1</v>
      </c>
      <c r="AJ8">
        <v>2</v>
      </c>
      <c r="AK8">
        <v>6</v>
      </c>
      <c r="AL8" s="40"/>
      <c r="AM8" s="23"/>
    </row>
    <row r="9" spans="1:39">
      <c r="A9" t="s">
        <v>85</v>
      </c>
      <c r="B9" s="85"/>
      <c r="C9" s="49" t="s">
        <v>51</v>
      </c>
      <c r="D9" s="40">
        <v>7</v>
      </c>
      <c r="F9">
        <v>4</v>
      </c>
      <c r="G9" s="23">
        <v>12</v>
      </c>
      <c r="H9" s="40">
        <v>3</v>
      </c>
      <c r="J9">
        <v>3</v>
      </c>
      <c r="K9" s="23">
        <v>12</v>
      </c>
      <c r="M9" s="23"/>
      <c r="O9" s="52"/>
      <c r="P9" s="23" t="s">
        <v>92</v>
      </c>
      <c r="Q9" s="40">
        <v>2</v>
      </c>
      <c r="S9">
        <v>5</v>
      </c>
      <c r="T9" s="23">
        <v>6</v>
      </c>
      <c r="U9" s="40">
        <v>1</v>
      </c>
      <c r="W9">
        <v>4</v>
      </c>
      <c r="X9" s="23">
        <v>6</v>
      </c>
      <c r="Z9" s="23"/>
      <c r="AB9" s="52"/>
      <c r="AC9" s="23" t="s">
        <v>92</v>
      </c>
      <c r="AD9" s="260">
        <v>1</v>
      </c>
      <c r="AF9">
        <v>3</v>
      </c>
      <c r="AG9" s="23">
        <v>6</v>
      </c>
      <c r="AH9" s="40">
        <v>1</v>
      </c>
      <c r="AJ9">
        <v>2</v>
      </c>
      <c r="AK9">
        <v>6</v>
      </c>
      <c r="AL9" s="40"/>
      <c r="AM9" s="23"/>
    </row>
    <row r="10" spans="1:39">
      <c r="A10" t="s">
        <v>85</v>
      </c>
      <c r="B10" s="85" t="s">
        <v>73</v>
      </c>
      <c r="C10" s="49" t="s">
        <v>54</v>
      </c>
      <c r="D10" s="40">
        <v>5</v>
      </c>
      <c r="F10">
        <v>6</v>
      </c>
      <c r="G10" s="23">
        <v>12</v>
      </c>
      <c r="H10" s="40">
        <v>3</v>
      </c>
      <c r="J10">
        <v>5</v>
      </c>
      <c r="K10" s="23">
        <v>14</v>
      </c>
      <c r="M10" s="23"/>
      <c r="O10" s="52"/>
      <c r="P10" s="23" t="s">
        <v>93</v>
      </c>
      <c r="Q10" s="40">
        <v>2</v>
      </c>
      <c r="S10">
        <v>5</v>
      </c>
      <c r="T10" s="23">
        <v>6</v>
      </c>
      <c r="U10" s="40">
        <v>1</v>
      </c>
      <c r="W10">
        <v>4</v>
      </c>
      <c r="X10" s="23">
        <v>6</v>
      </c>
      <c r="Z10" s="23"/>
      <c r="AB10" s="52"/>
      <c r="AC10" s="23" t="s">
        <v>93</v>
      </c>
      <c r="AD10" s="260">
        <v>1</v>
      </c>
      <c r="AF10">
        <v>3</v>
      </c>
      <c r="AG10" s="23">
        <v>6</v>
      </c>
      <c r="AH10" s="40">
        <v>1</v>
      </c>
      <c r="AJ10">
        <v>2</v>
      </c>
      <c r="AK10">
        <v>6</v>
      </c>
      <c r="AL10" s="40"/>
      <c r="AM10" s="23"/>
    </row>
    <row r="11" spans="1:39">
      <c r="A11" t="s">
        <v>85</v>
      </c>
      <c r="B11" s="85"/>
      <c r="C11" s="49" t="s">
        <v>55</v>
      </c>
      <c r="D11" s="40">
        <v>5</v>
      </c>
      <c r="F11">
        <v>6</v>
      </c>
      <c r="G11" s="23">
        <v>12</v>
      </c>
      <c r="H11" s="40">
        <v>3</v>
      </c>
      <c r="J11">
        <v>5</v>
      </c>
      <c r="K11" s="23">
        <v>14</v>
      </c>
      <c r="M11" s="23"/>
      <c r="O11" s="52"/>
      <c r="P11" s="45" t="s">
        <v>94</v>
      </c>
      <c r="Q11" s="43"/>
      <c r="R11" s="44">
        <v>2</v>
      </c>
      <c r="S11" s="44">
        <v>1</v>
      </c>
      <c r="T11" s="45">
        <v>6</v>
      </c>
      <c r="U11" s="43"/>
      <c r="V11" s="44"/>
      <c r="W11" s="44"/>
      <c r="X11" s="45">
        <v>6</v>
      </c>
      <c r="Y11" s="46">
        <v>3</v>
      </c>
      <c r="Z11" s="23"/>
      <c r="AB11" s="52"/>
      <c r="AC11" s="45" t="s">
        <v>94</v>
      </c>
      <c r="AD11" s="263"/>
      <c r="AE11" s="44">
        <v>2</v>
      </c>
      <c r="AF11" s="44">
        <v>1</v>
      </c>
      <c r="AG11" s="45">
        <v>6</v>
      </c>
      <c r="AH11" s="43"/>
      <c r="AI11" s="44"/>
      <c r="AJ11" s="44"/>
      <c r="AK11" s="44"/>
      <c r="AL11" s="66">
        <v>3</v>
      </c>
      <c r="AM11" s="23"/>
    </row>
    <row r="12" spans="1:39">
      <c r="A12" t="s">
        <v>85</v>
      </c>
      <c r="B12" s="85"/>
      <c r="C12" s="49" t="s">
        <v>56</v>
      </c>
      <c r="D12" s="40">
        <v>3</v>
      </c>
      <c r="F12">
        <v>5</v>
      </c>
      <c r="G12" s="23">
        <v>12</v>
      </c>
      <c r="H12" s="40">
        <v>2</v>
      </c>
      <c r="J12">
        <v>4</v>
      </c>
      <c r="K12" s="23">
        <v>12</v>
      </c>
      <c r="M12" s="23"/>
      <c r="O12" s="52"/>
      <c r="P12" s="23" t="s">
        <v>95</v>
      </c>
      <c r="Q12" s="40">
        <v>2</v>
      </c>
      <c r="S12">
        <v>5</v>
      </c>
      <c r="T12" s="23">
        <v>6</v>
      </c>
      <c r="U12" s="40">
        <v>1</v>
      </c>
      <c r="W12">
        <v>4</v>
      </c>
      <c r="X12" s="23">
        <v>6</v>
      </c>
      <c r="Z12" s="23"/>
      <c r="AB12" s="86" t="s">
        <v>268</v>
      </c>
      <c r="AC12" s="23" t="s">
        <v>95</v>
      </c>
      <c r="AD12" s="40">
        <v>1</v>
      </c>
      <c r="AF12">
        <v>3</v>
      </c>
      <c r="AG12" s="23">
        <v>6</v>
      </c>
      <c r="AH12" s="40">
        <v>1</v>
      </c>
      <c r="AJ12">
        <v>2</v>
      </c>
      <c r="AK12">
        <v>6</v>
      </c>
      <c r="AL12" s="40"/>
      <c r="AM12" s="23"/>
    </row>
    <row r="13" spans="1:39">
      <c r="A13" t="s">
        <v>85</v>
      </c>
      <c r="B13" s="85"/>
      <c r="C13" s="50" t="s">
        <v>57</v>
      </c>
      <c r="D13" s="43"/>
      <c r="E13" s="44">
        <v>3</v>
      </c>
      <c r="F13" s="44">
        <v>1</v>
      </c>
      <c r="G13" s="45">
        <v>12</v>
      </c>
      <c r="H13" s="43"/>
      <c r="I13" s="44"/>
      <c r="J13" s="44"/>
      <c r="K13" s="45"/>
      <c r="L13" s="46">
        <v>3</v>
      </c>
      <c r="M13" s="23"/>
      <c r="O13" s="52"/>
      <c r="P13" s="23" t="s">
        <v>96</v>
      </c>
      <c r="Q13" s="40">
        <v>2</v>
      </c>
      <c r="S13">
        <v>5</v>
      </c>
      <c r="T13" s="23">
        <v>6</v>
      </c>
      <c r="U13" s="40">
        <v>1</v>
      </c>
      <c r="W13">
        <v>4</v>
      </c>
      <c r="X13" s="23">
        <v>6</v>
      </c>
      <c r="Z13" s="23"/>
      <c r="AB13" s="86"/>
      <c r="AC13" s="23" t="s">
        <v>96</v>
      </c>
      <c r="AD13" s="40">
        <v>1</v>
      </c>
      <c r="AF13">
        <v>3</v>
      </c>
      <c r="AG13" s="23">
        <v>6</v>
      </c>
      <c r="AH13" s="40">
        <v>1</v>
      </c>
      <c r="AJ13">
        <v>2</v>
      </c>
      <c r="AK13">
        <v>6</v>
      </c>
      <c r="AL13" s="40"/>
      <c r="AM13" s="23"/>
    </row>
    <row r="14" spans="1:39">
      <c r="A14" t="s">
        <v>85</v>
      </c>
      <c r="B14" s="85"/>
      <c r="C14" s="49" t="s">
        <v>45</v>
      </c>
      <c r="D14" s="40">
        <v>3</v>
      </c>
      <c r="F14">
        <v>5</v>
      </c>
      <c r="G14" s="23">
        <v>12</v>
      </c>
      <c r="H14" s="40">
        <v>2</v>
      </c>
      <c r="J14">
        <v>4</v>
      </c>
      <c r="K14" s="23">
        <v>12</v>
      </c>
      <c r="M14" s="23"/>
      <c r="O14" s="52"/>
      <c r="P14" s="23" t="s">
        <v>97</v>
      </c>
      <c r="Q14" s="40">
        <v>2</v>
      </c>
      <c r="S14">
        <v>5</v>
      </c>
      <c r="T14" s="23">
        <v>6</v>
      </c>
      <c r="U14" s="40">
        <v>1</v>
      </c>
      <c r="W14">
        <v>4</v>
      </c>
      <c r="X14" s="23">
        <v>6</v>
      </c>
      <c r="Z14" s="23"/>
      <c r="AB14" s="86"/>
      <c r="AC14" s="23" t="s">
        <v>97</v>
      </c>
      <c r="AD14" s="40">
        <v>1</v>
      </c>
      <c r="AF14">
        <v>3</v>
      </c>
      <c r="AG14" s="23">
        <v>6</v>
      </c>
      <c r="AH14" s="40">
        <v>1</v>
      </c>
      <c r="AJ14">
        <v>2</v>
      </c>
      <c r="AK14">
        <v>6</v>
      </c>
      <c r="AL14" s="40"/>
      <c r="AM14" s="23"/>
    </row>
    <row r="15" spans="1:39">
      <c r="A15" t="s">
        <v>85</v>
      </c>
      <c r="B15" s="85"/>
      <c r="C15" s="49" t="s">
        <v>46</v>
      </c>
      <c r="D15" s="40">
        <v>3</v>
      </c>
      <c r="F15">
        <v>5</v>
      </c>
      <c r="G15" s="23">
        <v>12</v>
      </c>
      <c r="H15" s="40">
        <v>2</v>
      </c>
      <c r="J15">
        <v>4</v>
      </c>
      <c r="K15" s="23">
        <v>12</v>
      </c>
      <c r="M15" s="23"/>
      <c r="O15" s="52"/>
      <c r="P15" s="45" t="s">
        <v>98</v>
      </c>
      <c r="Q15" s="43"/>
      <c r="R15" s="44">
        <v>2</v>
      </c>
      <c r="S15" s="44">
        <v>1</v>
      </c>
      <c r="T15" s="45">
        <v>6</v>
      </c>
      <c r="U15" s="43"/>
      <c r="V15" s="44"/>
      <c r="W15" s="44"/>
      <c r="X15" s="45">
        <v>6</v>
      </c>
      <c r="Y15" s="46">
        <v>3</v>
      </c>
      <c r="Z15" s="23"/>
      <c r="AB15" s="86"/>
      <c r="AC15" s="45" t="s">
        <v>98</v>
      </c>
      <c r="AD15" s="43"/>
      <c r="AE15" s="44">
        <v>2</v>
      </c>
      <c r="AF15" s="44">
        <v>1</v>
      </c>
      <c r="AG15" s="45">
        <v>6</v>
      </c>
      <c r="AH15" s="43"/>
      <c r="AI15" s="44"/>
      <c r="AJ15" s="44"/>
      <c r="AK15" s="44"/>
      <c r="AL15" s="66">
        <v>3</v>
      </c>
      <c r="AM15" s="23"/>
    </row>
    <row r="16" spans="1:39">
      <c r="A16" t="s">
        <v>85</v>
      </c>
      <c r="B16" s="85"/>
      <c r="C16" s="49" t="s">
        <v>47</v>
      </c>
      <c r="D16" s="40">
        <v>3</v>
      </c>
      <c r="F16">
        <v>5</v>
      </c>
      <c r="G16" s="23">
        <v>12</v>
      </c>
      <c r="H16" s="40">
        <v>2</v>
      </c>
      <c r="J16">
        <v>4</v>
      </c>
      <c r="K16" s="23">
        <v>12</v>
      </c>
      <c r="M16" s="23"/>
      <c r="O16" s="52"/>
      <c r="P16" s="45" t="s">
        <v>99</v>
      </c>
      <c r="Q16" s="43"/>
      <c r="R16" s="44">
        <v>2</v>
      </c>
      <c r="S16" s="44">
        <v>1</v>
      </c>
      <c r="T16" s="45">
        <v>6</v>
      </c>
      <c r="U16" s="43"/>
      <c r="V16" s="44"/>
      <c r="W16" s="44"/>
      <c r="X16" s="45">
        <v>6</v>
      </c>
      <c r="Y16" s="46">
        <v>3</v>
      </c>
      <c r="Z16" s="23"/>
      <c r="AB16" s="86"/>
      <c r="AC16" s="23" t="s">
        <v>264</v>
      </c>
      <c r="AD16">
        <v>1</v>
      </c>
      <c r="AF16">
        <v>3</v>
      </c>
      <c r="AG16">
        <v>6</v>
      </c>
      <c r="AH16" s="40">
        <v>1</v>
      </c>
      <c r="AJ16">
        <v>2</v>
      </c>
      <c r="AK16">
        <v>6</v>
      </c>
      <c r="AL16" s="40"/>
      <c r="AM16" s="23"/>
    </row>
    <row r="17" spans="1:39">
      <c r="A17" t="s">
        <v>85</v>
      </c>
      <c r="B17" s="85"/>
      <c r="C17" s="50" t="s">
        <v>48</v>
      </c>
      <c r="D17" s="43"/>
      <c r="E17" s="44">
        <v>3</v>
      </c>
      <c r="F17" s="44">
        <v>1</v>
      </c>
      <c r="G17" s="45">
        <v>12</v>
      </c>
      <c r="H17" s="43"/>
      <c r="I17" s="44"/>
      <c r="J17" s="44"/>
      <c r="K17" s="45"/>
      <c r="L17" s="46">
        <v>3</v>
      </c>
      <c r="M17" s="23"/>
      <c r="O17" s="52"/>
      <c r="P17" s="23" t="s">
        <v>100</v>
      </c>
      <c r="Q17" s="40">
        <v>1</v>
      </c>
      <c r="S17">
        <v>3</v>
      </c>
      <c r="T17" s="23">
        <v>6</v>
      </c>
      <c r="U17" s="40"/>
      <c r="X17" s="23"/>
      <c r="Z17" s="23"/>
      <c r="AB17" s="86"/>
      <c r="AC17" s="23" t="s">
        <v>265</v>
      </c>
      <c r="AD17" s="40">
        <v>1</v>
      </c>
      <c r="AF17">
        <v>3</v>
      </c>
      <c r="AG17" s="23">
        <v>6</v>
      </c>
      <c r="AH17" s="40">
        <v>1</v>
      </c>
      <c r="AJ17">
        <v>2</v>
      </c>
      <c r="AK17">
        <v>6</v>
      </c>
      <c r="AL17" s="40"/>
      <c r="AM17" s="23"/>
    </row>
    <row r="18" spans="1:39">
      <c r="B18" s="85"/>
      <c r="C18" s="51" t="s">
        <v>262</v>
      </c>
      <c r="D18" s="43"/>
      <c r="E18" s="44">
        <v>2</v>
      </c>
      <c r="F18" s="44">
        <v>1</v>
      </c>
      <c r="G18" s="45">
        <v>12</v>
      </c>
      <c r="H18" s="43"/>
      <c r="I18" s="44"/>
      <c r="J18" s="44"/>
      <c r="K18" s="45"/>
      <c r="L18" s="46">
        <v>3</v>
      </c>
      <c r="M18" s="23"/>
      <c r="O18" s="52" t="s">
        <v>101</v>
      </c>
      <c r="P18" s="23" t="s">
        <v>87</v>
      </c>
      <c r="Q18" s="40">
        <v>2</v>
      </c>
      <c r="S18">
        <v>5</v>
      </c>
      <c r="T18" s="23">
        <v>6</v>
      </c>
      <c r="U18" s="40">
        <v>1</v>
      </c>
      <c r="W18">
        <v>4</v>
      </c>
      <c r="X18" s="23">
        <v>6</v>
      </c>
      <c r="Z18" s="23"/>
      <c r="AB18" s="86"/>
      <c r="AC18" s="23" t="s">
        <v>266</v>
      </c>
      <c r="AD18">
        <v>1</v>
      </c>
      <c r="AF18">
        <v>3</v>
      </c>
      <c r="AG18">
        <v>6</v>
      </c>
      <c r="AH18" s="40">
        <v>1</v>
      </c>
      <c r="AJ18">
        <v>2</v>
      </c>
      <c r="AK18">
        <v>6</v>
      </c>
      <c r="AL18" s="40"/>
      <c r="AM18" s="23"/>
    </row>
    <row r="19" spans="1:39">
      <c r="A19" t="s">
        <v>85</v>
      </c>
      <c r="B19" s="85" t="s">
        <v>74</v>
      </c>
      <c r="C19" s="49" t="s">
        <v>54</v>
      </c>
      <c r="D19" s="40">
        <v>3</v>
      </c>
      <c r="F19">
        <v>5</v>
      </c>
      <c r="G19" s="23">
        <v>12</v>
      </c>
      <c r="H19" s="40">
        <v>2</v>
      </c>
      <c r="J19">
        <v>4</v>
      </c>
      <c r="K19" s="23">
        <v>12</v>
      </c>
      <c r="M19" s="23"/>
      <c r="O19" s="52"/>
      <c r="P19" s="23" t="s">
        <v>88</v>
      </c>
      <c r="Q19" s="40">
        <v>2</v>
      </c>
      <c r="S19">
        <v>5</v>
      </c>
      <c r="T19" s="23">
        <v>6</v>
      </c>
      <c r="U19" s="40">
        <v>1</v>
      </c>
      <c r="W19">
        <v>4</v>
      </c>
      <c r="X19" s="23">
        <v>6</v>
      </c>
      <c r="Z19" s="23"/>
      <c r="AB19" s="86"/>
      <c r="AC19" s="71" t="s">
        <v>267</v>
      </c>
      <c r="AD19" s="67"/>
      <c r="AE19" s="67">
        <v>2</v>
      </c>
      <c r="AF19" s="67">
        <v>1</v>
      </c>
      <c r="AG19" s="67">
        <v>6</v>
      </c>
      <c r="AH19" s="68"/>
      <c r="AI19" s="67"/>
      <c r="AJ19" s="67"/>
      <c r="AK19" s="67"/>
      <c r="AL19" s="69">
        <v>3</v>
      </c>
      <c r="AM19" s="23"/>
    </row>
    <row r="20" spans="1:39">
      <c r="A20" t="s">
        <v>85</v>
      </c>
      <c r="B20" s="85"/>
      <c r="C20" s="49" t="s">
        <v>55</v>
      </c>
      <c r="D20" s="40">
        <v>3</v>
      </c>
      <c r="F20">
        <v>5</v>
      </c>
      <c r="G20" s="23">
        <v>12</v>
      </c>
      <c r="H20" s="40">
        <v>2</v>
      </c>
      <c r="J20">
        <v>4</v>
      </c>
      <c r="K20" s="23">
        <v>12</v>
      </c>
      <c r="M20" s="23"/>
      <c r="O20" s="52"/>
      <c r="P20" s="23" t="s">
        <v>89</v>
      </c>
      <c r="Q20" s="40">
        <v>2</v>
      </c>
      <c r="S20">
        <v>5</v>
      </c>
      <c r="T20" s="23">
        <v>6</v>
      </c>
      <c r="U20" s="40">
        <v>1</v>
      </c>
      <c r="W20">
        <v>4</v>
      </c>
      <c r="X20" s="23">
        <v>6</v>
      </c>
      <c r="Z20" s="23"/>
      <c r="AB20" s="52"/>
      <c r="AC20" s="45" t="s">
        <v>109</v>
      </c>
      <c r="AD20" s="262"/>
      <c r="AE20" s="47">
        <v>3</v>
      </c>
      <c r="AF20" s="44">
        <v>1</v>
      </c>
      <c r="AG20" s="44">
        <v>8</v>
      </c>
      <c r="AH20" s="43"/>
      <c r="AI20" s="47">
        <v>2</v>
      </c>
      <c r="AJ20" s="44">
        <v>1</v>
      </c>
      <c r="AK20" s="44">
        <v>8</v>
      </c>
      <c r="AL20" s="66">
        <v>16</v>
      </c>
      <c r="AM20" s="23"/>
    </row>
    <row r="21" spans="1:39">
      <c r="A21" t="s">
        <v>85</v>
      </c>
      <c r="B21" s="85"/>
      <c r="C21" s="49" t="s">
        <v>56</v>
      </c>
      <c r="D21" s="40">
        <v>3</v>
      </c>
      <c r="F21">
        <v>5</v>
      </c>
      <c r="G21" s="23">
        <v>12</v>
      </c>
      <c r="H21" s="40">
        <v>2</v>
      </c>
      <c r="J21">
        <v>4</v>
      </c>
      <c r="K21" s="23">
        <v>12</v>
      </c>
      <c r="M21" s="23"/>
      <c r="O21" s="52"/>
      <c r="P21" s="45" t="s">
        <v>90</v>
      </c>
      <c r="Q21" s="43"/>
      <c r="R21" s="44">
        <v>2</v>
      </c>
      <c r="S21" s="44">
        <v>1</v>
      </c>
      <c r="T21" s="45">
        <v>6</v>
      </c>
      <c r="U21" s="43"/>
      <c r="V21" s="44"/>
      <c r="W21" s="44"/>
      <c r="X21" s="45">
        <v>6</v>
      </c>
      <c r="Y21" s="46">
        <v>3</v>
      </c>
      <c r="Z21" s="23"/>
      <c r="AB21" s="52"/>
      <c r="AC21" s="23" t="s">
        <v>110</v>
      </c>
      <c r="AD21" s="261">
        <v>2</v>
      </c>
      <c r="AF21">
        <v>4</v>
      </c>
      <c r="AG21">
        <v>6</v>
      </c>
      <c r="AH21" s="40">
        <v>1</v>
      </c>
      <c r="AJ21">
        <v>3</v>
      </c>
      <c r="AK21">
        <v>6</v>
      </c>
      <c r="AL21" s="40"/>
      <c r="AM21" s="23"/>
    </row>
    <row r="22" spans="1:39">
      <c r="A22" t="s">
        <v>85</v>
      </c>
      <c r="B22" s="85"/>
      <c r="C22" s="49" t="s">
        <v>57</v>
      </c>
      <c r="D22" s="43"/>
      <c r="E22" s="44">
        <v>3</v>
      </c>
      <c r="F22" s="44">
        <v>1</v>
      </c>
      <c r="G22" s="45">
        <v>12</v>
      </c>
      <c r="H22" s="43"/>
      <c r="I22" s="44"/>
      <c r="J22" s="44"/>
      <c r="K22" s="45"/>
      <c r="L22" s="46">
        <v>3</v>
      </c>
      <c r="M22" s="23"/>
      <c r="O22" s="52"/>
      <c r="P22" s="23" t="s">
        <v>91</v>
      </c>
      <c r="Q22" s="40">
        <v>2</v>
      </c>
      <c r="S22">
        <v>5</v>
      </c>
      <c r="T22" s="23">
        <v>6</v>
      </c>
      <c r="U22" s="40">
        <v>1</v>
      </c>
      <c r="W22">
        <v>4</v>
      </c>
      <c r="X22" s="23">
        <v>6</v>
      </c>
      <c r="Z22" s="23"/>
      <c r="AB22" s="52"/>
      <c r="AC22" s="23" t="s">
        <v>133</v>
      </c>
      <c r="AD22" s="261">
        <v>1</v>
      </c>
      <c r="AF22">
        <v>3</v>
      </c>
      <c r="AG22">
        <v>6</v>
      </c>
      <c r="AH22" s="40">
        <v>1</v>
      </c>
      <c r="AJ22">
        <v>2</v>
      </c>
      <c r="AK22">
        <v>6</v>
      </c>
      <c r="AL22" s="40"/>
      <c r="AM22" s="23"/>
    </row>
    <row r="23" spans="1:39">
      <c r="A23" t="s">
        <v>85</v>
      </c>
      <c r="B23" s="85"/>
      <c r="C23" s="49" t="s">
        <v>69</v>
      </c>
      <c r="D23" s="40">
        <v>3</v>
      </c>
      <c r="F23">
        <v>5</v>
      </c>
      <c r="G23" s="23">
        <v>12</v>
      </c>
      <c r="H23" s="40">
        <v>2</v>
      </c>
      <c r="J23">
        <v>4</v>
      </c>
      <c r="K23" s="23">
        <v>12</v>
      </c>
      <c r="M23" s="23"/>
      <c r="O23" s="52"/>
      <c r="P23" s="23" t="s">
        <v>92</v>
      </c>
      <c r="Q23" s="40">
        <v>2</v>
      </c>
      <c r="S23">
        <v>5</v>
      </c>
      <c r="T23" s="23">
        <v>6</v>
      </c>
      <c r="U23" s="40">
        <v>1</v>
      </c>
      <c r="W23">
        <v>4</v>
      </c>
      <c r="X23" s="23">
        <v>6</v>
      </c>
      <c r="Z23" s="23"/>
      <c r="AB23" s="52"/>
      <c r="AC23" s="23" t="s">
        <v>132</v>
      </c>
      <c r="AD23" s="261">
        <v>1</v>
      </c>
      <c r="AF23">
        <v>3</v>
      </c>
      <c r="AG23">
        <v>8</v>
      </c>
      <c r="AH23" s="40">
        <v>1</v>
      </c>
      <c r="AJ23">
        <v>2</v>
      </c>
      <c r="AK23">
        <v>8</v>
      </c>
      <c r="AL23" s="40"/>
      <c r="AM23" s="23"/>
    </row>
    <row r="24" spans="1:39">
      <c r="A24" t="s">
        <v>85</v>
      </c>
      <c r="B24" s="85"/>
      <c r="C24" s="49" t="s">
        <v>70</v>
      </c>
      <c r="D24" s="40">
        <v>3</v>
      </c>
      <c r="F24">
        <v>5</v>
      </c>
      <c r="G24" s="23">
        <v>12</v>
      </c>
      <c r="H24" s="40">
        <v>2</v>
      </c>
      <c r="J24">
        <v>4</v>
      </c>
      <c r="K24" s="23">
        <v>12</v>
      </c>
      <c r="M24" s="23"/>
      <c r="O24" s="52"/>
      <c r="P24" s="23" t="s">
        <v>93</v>
      </c>
      <c r="Q24" s="40">
        <v>2</v>
      </c>
      <c r="S24">
        <v>5</v>
      </c>
      <c r="T24" s="23">
        <v>6</v>
      </c>
      <c r="U24" s="40">
        <v>1</v>
      </c>
      <c r="W24">
        <v>4</v>
      </c>
      <c r="X24" s="23">
        <v>6</v>
      </c>
      <c r="Z24" s="23"/>
      <c r="AB24" s="52" t="s">
        <v>117</v>
      </c>
      <c r="AC24" s="23" t="s">
        <v>112</v>
      </c>
      <c r="AD24" s="261">
        <v>2</v>
      </c>
      <c r="AF24">
        <v>6</v>
      </c>
      <c r="AG24">
        <v>6</v>
      </c>
      <c r="AH24" s="40">
        <v>1</v>
      </c>
      <c r="AJ24">
        <v>4</v>
      </c>
      <c r="AK24">
        <v>6</v>
      </c>
      <c r="AL24" s="40"/>
      <c r="AM24" s="23"/>
    </row>
    <row r="25" spans="1:39">
      <c r="A25" t="s">
        <v>85</v>
      </c>
      <c r="B25" s="85"/>
      <c r="C25" s="49" t="s">
        <v>71</v>
      </c>
      <c r="D25" s="40">
        <v>3</v>
      </c>
      <c r="F25">
        <v>5</v>
      </c>
      <c r="G25" s="23">
        <v>12</v>
      </c>
      <c r="H25" s="40">
        <v>2</v>
      </c>
      <c r="J25">
        <v>4</v>
      </c>
      <c r="K25" s="23">
        <v>12</v>
      </c>
      <c r="M25" s="23"/>
      <c r="O25" s="52"/>
      <c r="P25" s="45" t="s">
        <v>94</v>
      </c>
      <c r="Q25" s="43"/>
      <c r="R25" s="44">
        <v>2</v>
      </c>
      <c r="S25" s="44">
        <v>1</v>
      </c>
      <c r="T25" s="45">
        <v>6</v>
      </c>
      <c r="U25" s="43"/>
      <c r="V25" s="44"/>
      <c r="W25" s="44"/>
      <c r="X25" s="45">
        <v>6</v>
      </c>
      <c r="Y25" s="46">
        <v>3</v>
      </c>
      <c r="Z25" s="23"/>
      <c r="AB25" s="52"/>
      <c r="AC25" s="23" t="s">
        <v>111</v>
      </c>
      <c r="AD25" s="261">
        <v>2</v>
      </c>
      <c r="AF25">
        <v>6</v>
      </c>
      <c r="AG25">
        <v>10</v>
      </c>
      <c r="AH25" s="40">
        <v>1</v>
      </c>
      <c r="AJ25">
        <v>4</v>
      </c>
      <c r="AK25">
        <v>10</v>
      </c>
      <c r="AL25" s="40"/>
      <c r="AM25" s="23"/>
    </row>
    <row r="26" spans="1:39">
      <c r="A26" t="s">
        <v>85</v>
      </c>
      <c r="B26" s="85"/>
      <c r="C26" s="49" t="s">
        <v>72</v>
      </c>
      <c r="D26" s="43"/>
      <c r="E26" s="44">
        <v>3</v>
      </c>
      <c r="F26" s="44">
        <v>1</v>
      </c>
      <c r="G26" s="45">
        <v>12</v>
      </c>
      <c r="H26" s="43"/>
      <c r="I26" s="44"/>
      <c r="J26" s="44"/>
      <c r="K26" s="45"/>
      <c r="L26" s="46">
        <v>3</v>
      </c>
      <c r="M26" s="23"/>
      <c r="O26" s="52"/>
      <c r="P26" s="23" t="s">
        <v>95</v>
      </c>
      <c r="Q26" s="40">
        <v>2</v>
      </c>
      <c r="S26">
        <v>5</v>
      </c>
      <c r="T26" s="23">
        <v>6</v>
      </c>
      <c r="U26" s="40">
        <v>1</v>
      </c>
      <c r="W26">
        <v>4</v>
      </c>
      <c r="X26" s="23">
        <v>6</v>
      </c>
      <c r="Z26" s="23"/>
      <c r="AB26" s="52"/>
      <c r="AC26" s="257" t="s">
        <v>113</v>
      </c>
      <c r="AD26" s="261">
        <v>1</v>
      </c>
      <c r="AF26">
        <v>6</v>
      </c>
      <c r="AG26">
        <v>6</v>
      </c>
      <c r="AH26" s="40">
        <v>1</v>
      </c>
      <c r="AJ26">
        <v>4</v>
      </c>
      <c r="AK26">
        <v>6</v>
      </c>
      <c r="AL26" s="40"/>
      <c r="AM26" s="23"/>
    </row>
    <row r="27" spans="1:39">
      <c r="B27" s="85"/>
      <c r="C27" s="52" t="s">
        <v>58</v>
      </c>
      <c r="D27" s="43"/>
      <c r="E27" s="44">
        <v>2</v>
      </c>
      <c r="F27" s="44">
        <v>1</v>
      </c>
      <c r="G27" s="45">
        <v>12</v>
      </c>
      <c r="H27" s="43"/>
      <c r="I27" s="44"/>
      <c r="J27" s="44"/>
      <c r="K27" s="45"/>
      <c r="L27" s="46">
        <v>3</v>
      </c>
      <c r="M27" s="23"/>
      <c r="O27" s="52"/>
      <c r="P27" s="23" t="s">
        <v>96</v>
      </c>
      <c r="Q27" s="40">
        <v>2</v>
      </c>
      <c r="S27">
        <v>5</v>
      </c>
      <c r="T27" s="23">
        <v>6</v>
      </c>
      <c r="U27" s="40">
        <v>1</v>
      </c>
      <c r="W27">
        <v>4</v>
      </c>
      <c r="X27" s="23">
        <v>6</v>
      </c>
      <c r="Z27" s="23"/>
      <c r="AB27" s="52"/>
      <c r="AC27" s="257" t="s">
        <v>114</v>
      </c>
      <c r="AD27" s="261">
        <v>1</v>
      </c>
      <c r="AF27">
        <v>6</v>
      </c>
      <c r="AG27">
        <v>6</v>
      </c>
      <c r="AH27" s="40">
        <v>1</v>
      </c>
      <c r="AJ27">
        <v>4</v>
      </c>
      <c r="AK27">
        <v>6</v>
      </c>
      <c r="AL27" s="40"/>
      <c r="AM27" s="23"/>
    </row>
    <row r="28" spans="1:39">
      <c r="B28" s="84" t="s">
        <v>75</v>
      </c>
      <c r="C28" s="52" t="s">
        <v>59</v>
      </c>
      <c r="D28" s="43"/>
      <c r="E28" s="47">
        <v>4</v>
      </c>
      <c r="F28" s="44">
        <v>1</v>
      </c>
      <c r="G28" s="45">
        <v>12</v>
      </c>
      <c r="H28" s="43"/>
      <c r="I28" s="47">
        <v>2</v>
      </c>
      <c r="J28" s="44">
        <v>1</v>
      </c>
      <c r="K28" s="45">
        <v>12</v>
      </c>
      <c r="L28" s="46">
        <v>16</v>
      </c>
      <c r="M28" s="23"/>
      <c r="O28" s="52"/>
      <c r="P28" s="23" t="s">
        <v>97</v>
      </c>
      <c r="Q28" s="40">
        <v>2</v>
      </c>
      <c r="S28">
        <v>5</v>
      </c>
      <c r="T28" s="23">
        <v>6</v>
      </c>
      <c r="U28" s="40">
        <v>1</v>
      </c>
      <c r="W28">
        <v>4</v>
      </c>
      <c r="X28" s="23">
        <v>6</v>
      </c>
      <c r="Z28" s="23"/>
      <c r="AB28" s="52"/>
      <c r="AC28" s="257" t="s">
        <v>136</v>
      </c>
      <c r="AD28" s="261">
        <v>1</v>
      </c>
      <c r="AF28">
        <v>6</v>
      </c>
      <c r="AG28">
        <v>6</v>
      </c>
      <c r="AH28" s="40">
        <v>1</v>
      </c>
      <c r="AJ28">
        <v>4</v>
      </c>
      <c r="AK28">
        <v>6</v>
      </c>
      <c r="AL28" s="40"/>
      <c r="AM28" s="23"/>
    </row>
    <row r="29" spans="1:39">
      <c r="B29" s="89" t="s">
        <v>269</v>
      </c>
      <c r="C29" s="52" t="s">
        <v>60</v>
      </c>
      <c r="D29" s="43"/>
      <c r="E29" s="47">
        <v>4</v>
      </c>
      <c r="F29" s="44">
        <v>1</v>
      </c>
      <c r="G29" s="45">
        <v>12</v>
      </c>
      <c r="H29" s="43"/>
      <c r="I29" s="47">
        <v>2</v>
      </c>
      <c r="J29" s="44">
        <v>1</v>
      </c>
      <c r="K29" s="45">
        <v>12</v>
      </c>
      <c r="L29" s="46">
        <v>16</v>
      </c>
      <c r="M29" s="23"/>
      <c r="O29" s="52"/>
      <c r="P29" s="45" t="s">
        <v>98</v>
      </c>
      <c r="Q29" s="43"/>
      <c r="R29" s="44">
        <v>2</v>
      </c>
      <c r="S29" s="44">
        <v>1</v>
      </c>
      <c r="T29" s="45">
        <v>6</v>
      </c>
      <c r="U29" s="43"/>
      <c r="V29" s="44"/>
      <c r="W29" s="44"/>
      <c r="X29" s="45">
        <v>6</v>
      </c>
      <c r="Y29" s="46">
        <v>3</v>
      </c>
      <c r="Z29" s="23"/>
      <c r="AB29" s="52"/>
      <c r="AC29" s="257" t="s">
        <v>115</v>
      </c>
      <c r="AD29" s="261">
        <v>2</v>
      </c>
      <c r="AF29">
        <v>6</v>
      </c>
      <c r="AG29">
        <v>6</v>
      </c>
      <c r="AH29" s="40">
        <v>1</v>
      </c>
      <c r="AJ29">
        <v>4</v>
      </c>
      <c r="AK29">
        <v>6</v>
      </c>
      <c r="AL29" s="40"/>
      <c r="AM29" s="23"/>
    </row>
    <row r="30" spans="1:39">
      <c r="B30" s="89" t="s">
        <v>270</v>
      </c>
      <c r="C30" s="52" t="s">
        <v>61</v>
      </c>
      <c r="D30" s="43"/>
      <c r="E30" s="47">
        <v>4</v>
      </c>
      <c r="F30" s="44">
        <v>1</v>
      </c>
      <c r="G30" s="45">
        <v>12</v>
      </c>
      <c r="H30" s="43"/>
      <c r="I30" s="47">
        <v>2</v>
      </c>
      <c r="J30" s="44">
        <v>1</v>
      </c>
      <c r="K30" s="45">
        <v>12</v>
      </c>
      <c r="L30" s="46">
        <v>20</v>
      </c>
      <c r="M30" s="23"/>
      <c r="O30" s="52"/>
      <c r="P30" s="45" t="s">
        <v>99</v>
      </c>
      <c r="Q30" s="43"/>
      <c r="R30" s="44">
        <v>2</v>
      </c>
      <c r="S30" s="44">
        <v>1</v>
      </c>
      <c r="T30" s="45">
        <v>6</v>
      </c>
      <c r="U30" s="43"/>
      <c r="V30" s="44"/>
      <c r="W30" s="44"/>
      <c r="X30" s="45">
        <v>6</v>
      </c>
      <c r="Y30" s="46">
        <v>3</v>
      </c>
      <c r="Z30" s="23"/>
      <c r="AB30" s="52"/>
      <c r="AC30" s="257" t="s">
        <v>116</v>
      </c>
      <c r="AD30" s="261">
        <v>1</v>
      </c>
      <c r="AF30">
        <v>6</v>
      </c>
      <c r="AG30">
        <v>6</v>
      </c>
      <c r="AH30" s="40">
        <v>1</v>
      </c>
      <c r="AJ30">
        <v>4</v>
      </c>
      <c r="AK30">
        <v>6</v>
      </c>
      <c r="AL30" s="40"/>
      <c r="AM30" s="23"/>
    </row>
    <row r="31" spans="1:39">
      <c r="B31" s="84"/>
      <c r="C31" s="52" t="s">
        <v>261</v>
      </c>
      <c r="D31" s="43"/>
      <c r="E31" s="44">
        <v>3</v>
      </c>
      <c r="F31" s="44">
        <v>6</v>
      </c>
      <c r="G31" s="45">
        <v>12</v>
      </c>
      <c r="H31" s="43"/>
      <c r="I31" s="44">
        <v>3</v>
      </c>
      <c r="J31" s="44">
        <v>3</v>
      </c>
      <c r="K31" s="45">
        <v>12</v>
      </c>
      <c r="L31" s="46">
        <v>2</v>
      </c>
      <c r="M31" s="23"/>
      <c r="O31" s="52"/>
      <c r="P31" s="23" t="s">
        <v>100</v>
      </c>
      <c r="Q31" s="40">
        <v>1</v>
      </c>
      <c r="S31">
        <v>3</v>
      </c>
      <c r="T31" s="23">
        <v>6</v>
      </c>
      <c r="U31" s="40"/>
      <c r="X31" s="23"/>
      <c r="Z31" s="23"/>
      <c r="AB31" s="52"/>
      <c r="AC31" s="23" t="s">
        <v>118</v>
      </c>
      <c r="AD31" s="261">
        <v>2</v>
      </c>
      <c r="AF31">
        <v>6</v>
      </c>
      <c r="AG31">
        <v>6</v>
      </c>
      <c r="AH31" s="40">
        <v>1</v>
      </c>
      <c r="AJ31">
        <v>4</v>
      </c>
      <c r="AK31">
        <v>6</v>
      </c>
      <c r="AL31" s="40"/>
      <c r="AM31" s="23"/>
    </row>
    <row r="32" spans="1:39">
      <c r="B32" s="84"/>
      <c r="C32" s="52" t="s">
        <v>62</v>
      </c>
      <c r="D32" s="40">
        <v>1</v>
      </c>
      <c r="F32">
        <v>3</v>
      </c>
      <c r="G32" s="23">
        <v>12</v>
      </c>
      <c r="H32" s="40">
        <v>1</v>
      </c>
      <c r="J32">
        <v>2</v>
      </c>
      <c r="K32" s="23">
        <v>12</v>
      </c>
      <c r="M32" s="23"/>
      <c r="O32" s="52" t="s">
        <v>102</v>
      </c>
      <c r="P32" s="23" t="s">
        <v>87</v>
      </c>
      <c r="Q32" s="40">
        <v>2</v>
      </c>
      <c r="S32">
        <v>5</v>
      </c>
      <c r="T32" s="23">
        <v>6</v>
      </c>
      <c r="U32" s="40">
        <v>1</v>
      </c>
      <c r="W32">
        <v>4</v>
      </c>
      <c r="X32" s="23">
        <v>6</v>
      </c>
      <c r="Z32" s="23"/>
      <c r="AB32" s="52"/>
      <c r="AC32" s="45" t="s">
        <v>119</v>
      </c>
      <c r="AD32" s="262"/>
      <c r="AE32" s="47">
        <v>2</v>
      </c>
      <c r="AF32" s="44">
        <v>1</v>
      </c>
      <c r="AG32" s="44">
        <v>6</v>
      </c>
      <c r="AH32" s="43"/>
      <c r="AI32" s="44"/>
      <c r="AJ32" s="44"/>
      <c r="AK32" s="44"/>
      <c r="AL32" s="66">
        <v>16</v>
      </c>
      <c r="AM32" s="23"/>
    </row>
    <row r="33" spans="1:39">
      <c r="B33" s="84"/>
      <c r="C33" s="52" t="s">
        <v>63</v>
      </c>
      <c r="D33" s="40">
        <v>1</v>
      </c>
      <c r="F33">
        <v>3</v>
      </c>
      <c r="G33" s="23">
        <v>12</v>
      </c>
      <c r="H33" s="40">
        <v>1</v>
      </c>
      <c r="J33">
        <v>2</v>
      </c>
      <c r="K33" s="23">
        <v>12</v>
      </c>
      <c r="M33" s="23"/>
      <c r="O33" s="52"/>
      <c r="P33" s="23" t="s">
        <v>88</v>
      </c>
      <c r="Q33" s="40">
        <v>2</v>
      </c>
      <c r="S33">
        <v>5</v>
      </c>
      <c r="T33" s="23">
        <v>6</v>
      </c>
      <c r="U33" s="40">
        <v>1</v>
      </c>
      <c r="W33">
        <v>4</v>
      </c>
      <c r="X33" s="23">
        <v>6</v>
      </c>
      <c r="Z33" s="23"/>
      <c r="AB33" s="52" t="s">
        <v>120</v>
      </c>
      <c r="AC33" s="72" t="s">
        <v>134</v>
      </c>
      <c r="AD33" s="261">
        <v>6</v>
      </c>
      <c r="AF33">
        <v>3</v>
      </c>
      <c r="AG33">
        <v>12</v>
      </c>
      <c r="AH33" s="40">
        <v>3</v>
      </c>
      <c r="AJ33">
        <v>2</v>
      </c>
      <c r="AK33">
        <v>12</v>
      </c>
      <c r="AL33" s="40"/>
      <c r="AM33" s="23"/>
    </row>
    <row r="34" spans="1:39">
      <c r="A34" t="s">
        <v>85</v>
      </c>
      <c r="B34" s="87" t="s">
        <v>269</v>
      </c>
      <c r="C34" s="49" t="s">
        <v>258</v>
      </c>
      <c r="D34" s="40">
        <v>5</v>
      </c>
      <c r="F34">
        <v>2</v>
      </c>
      <c r="G34" s="23">
        <v>16</v>
      </c>
      <c r="H34" s="40">
        <v>3</v>
      </c>
      <c r="J34">
        <v>1</v>
      </c>
      <c r="K34" s="23">
        <v>16</v>
      </c>
      <c r="M34" s="23"/>
      <c r="O34" s="52"/>
      <c r="P34" s="23" t="s">
        <v>89</v>
      </c>
      <c r="Q34" s="40">
        <v>2</v>
      </c>
      <c r="S34">
        <v>5</v>
      </c>
      <c r="T34" s="23">
        <v>6</v>
      </c>
      <c r="U34" s="40">
        <v>1</v>
      </c>
      <c r="W34">
        <v>4</v>
      </c>
      <c r="X34" s="23">
        <v>6</v>
      </c>
      <c r="Z34" s="23"/>
      <c r="AB34" s="52"/>
      <c r="AC34" s="23" t="s">
        <v>121</v>
      </c>
      <c r="AD34" s="261">
        <v>2</v>
      </c>
      <c r="AF34">
        <v>6</v>
      </c>
      <c r="AG34">
        <v>6</v>
      </c>
      <c r="AH34" s="40">
        <v>1</v>
      </c>
      <c r="AJ34">
        <v>4</v>
      </c>
      <c r="AK34">
        <v>6</v>
      </c>
      <c r="AL34" s="40"/>
      <c r="AM34" s="23"/>
    </row>
    <row r="35" spans="1:39">
      <c r="A35" t="s">
        <v>85</v>
      </c>
      <c r="B35" s="88" t="s">
        <v>270</v>
      </c>
      <c r="C35" s="49" t="s">
        <v>259</v>
      </c>
      <c r="D35" s="40">
        <v>5</v>
      </c>
      <c r="F35">
        <v>6</v>
      </c>
      <c r="G35" s="23">
        <v>14</v>
      </c>
      <c r="H35" s="40">
        <v>3</v>
      </c>
      <c r="J35">
        <v>5</v>
      </c>
      <c r="K35" s="23">
        <v>14</v>
      </c>
      <c r="M35" s="23"/>
      <c r="O35" s="52"/>
      <c r="P35" s="45" t="s">
        <v>90</v>
      </c>
      <c r="Q35" s="43"/>
      <c r="R35" s="44">
        <v>2</v>
      </c>
      <c r="S35" s="44">
        <v>1</v>
      </c>
      <c r="T35" s="45">
        <v>6</v>
      </c>
      <c r="U35" s="43"/>
      <c r="V35" s="44"/>
      <c r="W35" s="44"/>
      <c r="X35" s="45">
        <v>6</v>
      </c>
      <c r="Y35" s="46">
        <v>3</v>
      </c>
      <c r="Z35" s="23"/>
      <c r="AB35" s="52"/>
      <c r="AC35" s="23" t="s">
        <v>135</v>
      </c>
      <c r="AD35" s="261">
        <v>2</v>
      </c>
      <c r="AF35">
        <v>6</v>
      </c>
      <c r="AG35">
        <v>6</v>
      </c>
      <c r="AH35" s="40">
        <v>1</v>
      </c>
      <c r="AJ35">
        <v>4</v>
      </c>
      <c r="AK35">
        <v>6</v>
      </c>
      <c r="AL35" s="40"/>
      <c r="AM35" s="23"/>
    </row>
    <row r="36" spans="1:39">
      <c r="A36" t="s">
        <v>85</v>
      </c>
      <c r="B36" s="85"/>
      <c r="C36" s="49" t="s">
        <v>64</v>
      </c>
      <c r="D36" s="40">
        <v>3</v>
      </c>
      <c r="F36">
        <v>5</v>
      </c>
      <c r="G36" s="23">
        <v>14</v>
      </c>
      <c r="H36" s="40">
        <v>2</v>
      </c>
      <c r="J36">
        <v>4</v>
      </c>
      <c r="K36" s="23">
        <v>14</v>
      </c>
      <c r="M36" s="23"/>
      <c r="O36" s="52"/>
      <c r="P36" s="23" t="s">
        <v>91</v>
      </c>
      <c r="Q36" s="40">
        <v>2</v>
      </c>
      <c r="S36">
        <v>5</v>
      </c>
      <c r="T36" s="23">
        <v>6</v>
      </c>
      <c r="U36" s="40">
        <v>1</v>
      </c>
      <c r="W36">
        <v>4</v>
      </c>
      <c r="X36" s="23">
        <v>6</v>
      </c>
      <c r="Z36" s="23"/>
      <c r="AB36" s="52"/>
      <c r="AC36" s="23" t="s">
        <v>122</v>
      </c>
      <c r="AD36" s="261">
        <v>2</v>
      </c>
      <c r="AF36">
        <v>6</v>
      </c>
      <c r="AG36">
        <v>6</v>
      </c>
      <c r="AH36" s="40">
        <v>1</v>
      </c>
      <c r="AJ36">
        <v>4</v>
      </c>
      <c r="AK36">
        <v>6</v>
      </c>
      <c r="AL36" s="40"/>
      <c r="AM36" s="23"/>
    </row>
    <row r="37" spans="1:39">
      <c r="A37" t="s">
        <v>85</v>
      </c>
      <c r="B37" s="85"/>
      <c r="C37" s="49" t="s">
        <v>65</v>
      </c>
      <c r="D37" s="40">
        <v>3</v>
      </c>
      <c r="F37">
        <v>5</v>
      </c>
      <c r="G37" s="23">
        <v>14</v>
      </c>
      <c r="H37" s="40">
        <v>2</v>
      </c>
      <c r="J37">
        <v>4</v>
      </c>
      <c r="K37" s="23">
        <v>14</v>
      </c>
      <c r="M37" s="23"/>
      <c r="O37" s="52"/>
      <c r="P37" s="23" t="s">
        <v>92</v>
      </c>
      <c r="Q37" s="40">
        <v>2</v>
      </c>
      <c r="S37">
        <v>5</v>
      </c>
      <c r="T37" s="23">
        <v>6</v>
      </c>
      <c r="U37" s="40">
        <v>1</v>
      </c>
      <c r="W37">
        <v>4</v>
      </c>
      <c r="X37" s="23">
        <v>6</v>
      </c>
      <c r="Z37" s="23"/>
      <c r="AB37" s="52"/>
      <c r="AC37" s="23" t="s">
        <v>123</v>
      </c>
      <c r="AD37" s="261">
        <v>1</v>
      </c>
      <c r="AF37">
        <v>6</v>
      </c>
      <c r="AG37">
        <v>6</v>
      </c>
      <c r="AH37" s="40">
        <v>1</v>
      </c>
      <c r="AJ37">
        <v>4</v>
      </c>
      <c r="AK37">
        <v>6</v>
      </c>
      <c r="AL37" s="40"/>
      <c r="AM37" s="23"/>
    </row>
    <row r="38" spans="1:39">
      <c r="A38" t="s">
        <v>85</v>
      </c>
      <c r="B38" s="85"/>
      <c r="C38" s="49" t="s">
        <v>260</v>
      </c>
      <c r="D38" s="43"/>
      <c r="E38" s="44">
        <v>2</v>
      </c>
      <c r="F38" s="44">
        <v>2</v>
      </c>
      <c r="G38" s="45">
        <v>14</v>
      </c>
      <c r="H38" s="43"/>
      <c r="I38" s="44"/>
      <c r="J38" s="44"/>
      <c r="K38" s="45"/>
      <c r="L38" s="46">
        <v>3</v>
      </c>
      <c r="M38" s="23"/>
      <c r="O38" s="52"/>
      <c r="P38" s="23" t="s">
        <v>93</v>
      </c>
      <c r="Q38" s="40">
        <v>2</v>
      </c>
      <c r="S38">
        <v>5</v>
      </c>
      <c r="T38" s="23">
        <v>6</v>
      </c>
      <c r="U38" s="40">
        <v>1</v>
      </c>
      <c r="W38">
        <v>4</v>
      </c>
      <c r="X38" s="23">
        <v>6</v>
      </c>
      <c r="Z38" s="23"/>
      <c r="AB38" s="52" t="s">
        <v>124</v>
      </c>
      <c r="AC38" s="23" t="s">
        <v>125</v>
      </c>
      <c r="AD38">
        <v>2</v>
      </c>
      <c r="AF38">
        <v>6</v>
      </c>
      <c r="AG38">
        <v>6</v>
      </c>
      <c r="AH38" s="40">
        <v>1</v>
      </c>
      <c r="AJ38">
        <v>4</v>
      </c>
      <c r="AK38">
        <v>6</v>
      </c>
      <c r="AL38" s="40"/>
      <c r="AM38" s="23"/>
    </row>
    <row r="39" spans="1:39">
      <c r="B39" s="89" t="s">
        <v>269</v>
      </c>
      <c r="C39" s="52" t="s">
        <v>66</v>
      </c>
      <c r="D39" s="40">
        <v>3</v>
      </c>
      <c r="F39">
        <v>4</v>
      </c>
      <c r="G39" s="23">
        <v>12</v>
      </c>
      <c r="H39" s="40">
        <v>2</v>
      </c>
      <c r="J39">
        <v>3</v>
      </c>
      <c r="K39" s="23">
        <v>12</v>
      </c>
      <c r="M39" s="23"/>
      <c r="O39" s="52"/>
      <c r="P39" s="45" t="s">
        <v>94</v>
      </c>
      <c r="Q39" s="43"/>
      <c r="R39" s="44">
        <v>2</v>
      </c>
      <c r="S39" s="44">
        <v>1</v>
      </c>
      <c r="T39" s="45">
        <v>6</v>
      </c>
      <c r="U39" s="43"/>
      <c r="V39" s="44"/>
      <c r="W39" s="44"/>
      <c r="X39" s="45">
        <v>6</v>
      </c>
      <c r="Y39" s="46">
        <v>3</v>
      </c>
      <c r="Z39" s="23"/>
      <c r="AB39" s="52"/>
      <c r="AC39" s="23" t="s">
        <v>126</v>
      </c>
      <c r="AD39">
        <v>2</v>
      </c>
      <c r="AF39">
        <v>6</v>
      </c>
      <c r="AG39">
        <v>6</v>
      </c>
      <c r="AH39" s="40">
        <v>1</v>
      </c>
      <c r="AJ39">
        <v>4</v>
      </c>
      <c r="AK39">
        <v>6</v>
      </c>
      <c r="AL39" s="40"/>
      <c r="AM39" s="23"/>
    </row>
    <row r="40" spans="1:39">
      <c r="B40" s="89" t="s">
        <v>270</v>
      </c>
      <c r="C40" s="52" t="s">
        <v>67</v>
      </c>
      <c r="D40" s="40">
        <v>3</v>
      </c>
      <c r="F40">
        <v>4</v>
      </c>
      <c r="G40" s="23">
        <v>12</v>
      </c>
      <c r="H40" s="40">
        <v>2</v>
      </c>
      <c r="J40">
        <v>3</v>
      </c>
      <c r="K40" s="23">
        <v>12</v>
      </c>
      <c r="M40" s="23"/>
      <c r="O40" s="52"/>
      <c r="P40" s="23" t="s">
        <v>95</v>
      </c>
      <c r="Q40" s="40">
        <v>2</v>
      </c>
      <c r="S40">
        <v>5</v>
      </c>
      <c r="T40" s="23">
        <v>6</v>
      </c>
      <c r="U40" s="40">
        <v>1</v>
      </c>
      <c r="W40">
        <v>4</v>
      </c>
      <c r="X40" s="23">
        <v>6</v>
      </c>
      <c r="Z40" s="23"/>
      <c r="AB40" s="52"/>
      <c r="AC40" s="23" t="s">
        <v>127</v>
      </c>
      <c r="AD40">
        <v>2</v>
      </c>
      <c r="AF40">
        <v>6</v>
      </c>
      <c r="AG40">
        <v>6</v>
      </c>
      <c r="AH40" s="40">
        <v>1</v>
      </c>
      <c r="AJ40">
        <v>4</v>
      </c>
      <c r="AK40">
        <v>6</v>
      </c>
      <c r="AL40" s="40"/>
      <c r="AM40" s="23"/>
    </row>
    <row r="41" spans="1:39" ht="19.5" thickBot="1">
      <c r="B41" s="84"/>
      <c r="C41" s="53" t="s">
        <v>68</v>
      </c>
      <c r="D41" s="41">
        <v>3</v>
      </c>
      <c r="E41" s="26"/>
      <c r="F41" s="26">
        <v>4</v>
      </c>
      <c r="G41" s="42">
        <v>12</v>
      </c>
      <c r="H41" s="41">
        <v>2</v>
      </c>
      <c r="I41" s="26"/>
      <c r="J41" s="26">
        <v>3</v>
      </c>
      <c r="K41" s="42">
        <v>12</v>
      </c>
      <c r="M41" s="23"/>
      <c r="O41" s="52"/>
      <c r="P41" s="23" t="s">
        <v>96</v>
      </c>
      <c r="Q41" s="40">
        <v>2</v>
      </c>
      <c r="S41">
        <v>5</v>
      </c>
      <c r="T41" s="23">
        <v>6</v>
      </c>
      <c r="U41" s="40">
        <v>1</v>
      </c>
      <c r="W41">
        <v>4</v>
      </c>
      <c r="X41" s="23">
        <v>6</v>
      </c>
      <c r="Z41" s="23"/>
      <c r="AB41" s="52" t="s">
        <v>128</v>
      </c>
      <c r="AC41" s="45" t="s">
        <v>129</v>
      </c>
      <c r="AD41" s="44"/>
      <c r="AE41" s="47">
        <v>4</v>
      </c>
      <c r="AF41" s="44">
        <v>1</v>
      </c>
      <c r="AG41" s="44">
        <v>6</v>
      </c>
      <c r="AH41" s="43"/>
      <c r="AI41" s="47">
        <v>2</v>
      </c>
      <c r="AJ41" s="44">
        <v>1</v>
      </c>
      <c r="AK41" s="44">
        <v>6</v>
      </c>
      <c r="AL41" s="66">
        <v>20</v>
      </c>
      <c r="AM41" s="23"/>
    </row>
    <row r="42" spans="1:39">
      <c r="B42" s="40"/>
      <c r="C42" s="54">
        <f>COUNTA(C4:C41)</f>
        <v>38</v>
      </c>
      <c r="D42" s="54">
        <f>SUM(D4:D41)</f>
        <v>106</v>
      </c>
      <c r="E42" s="54">
        <f t="shared" ref="E42:J42" si="0">SUM(E4:E41)</f>
        <v>33</v>
      </c>
      <c r="F42" s="54">
        <f t="shared" si="0"/>
        <v>136</v>
      </c>
      <c r="G42" s="54"/>
      <c r="H42" s="54">
        <f>SUM(H4:H41)</f>
        <v>62</v>
      </c>
      <c r="I42" s="54">
        <f t="shared" si="0"/>
        <v>9</v>
      </c>
      <c r="J42" s="54">
        <f t="shared" si="0"/>
        <v>98</v>
      </c>
      <c r="K42" s="54"/>
      <c r="M42" s="23"/>
      <c r="O42" s="52"/>
      <c r="P42" s="23" t="s">
        <v>97</v>
      </c>
      <c r="Q42" s="40">
        <v>2</v>
      </c>
      <c r="S42">
        <v>5</v>
      </c>
      <c r="T42" s="23">
        <v>6</v>
      </c>
      <c r="U42" s="40">
        <v>1</v>
      </c>
      <c r="W42">
        <v>4</v>
      </c>
      <c r="X42" s="23">
        <v>6</v>
      </c>
      <c r="Z42" s="23"/>
      <c r="AB42" s="52"/>
      <c r="AC42" s="45" t="s">
        <v>130</v>
      </c>
      <c r="AD42" s="44"/>
      <c r="AE42" s="47">
        <v>4</v>
      </c>
      <c r="AF42" s="44">
        <v>1</v>
      </c>
      <c r="AG42" s="44">
        <v>6</v>
      </c>
      <c r="AH42" s="43"/>
      <c r="AI42" s="47">
        <v>2</v>
      </c>
      <c r="AJ42" s="44">
        <v>1</v>
      </c>
      <c r="AK42" s="44">
        <v>6</v>
      </c>
      <c r="AL42" s="66">
        <v>30</v>
      </c>
      <c r="AM42" s="23"/>
    </row>
    <row r="43" spans="1:39" ht="19.5" thickBot="1">
      <c r="B43" s="41"/>
      <c r="C43" s="26"/>
      <c r="D43" s="92">
        <f>D42/$C$42</f>
        <v>2.7894736842105261</v>
      </c>
      <c r="E43" s="92">
        <f t="shared" ref="E43:G43" si="1">E42/$C$42</f>
        <v>0.86842105263157898</v>
      </c>
      <c r="F43" s="92">
        <f t="shared" si="1"/>
        <v>3.5789473684210527</v>
      </c>
      <c r="G43" s="92">
        <f t="shared" si="1"/>
        <v>0</v>
      </c>
      <c r="H43" s="92">
        <f>H42/$I$2</f>
        <v>2</v>
      </c>
      <c r="I43" s="92">
        <f t="shared" ref="I43:K43" si="2">I42/$I$2</f>
        <v>0.29032258064516131</v>
      </c>
      <c r="J43" s="92">
        <f t="shared" si="2"/>
        <v>3.161290322580645</v>
      </c>
      <c r="K43" s="92">
        <f t="shared" si="2"/>
        <v>0</v>
      </c>
      <c r="L43" s="26"/>
      <c r="M43" s="42"/>
      <c r="O43" s="52"/>
      <c r="P43" s="45" t="s">
        <v>98</v>
      </c>
      <c r="Q43" s="43"/>
      <c r="R43" s="44">
        <v>2</v>
      </c>
      <c r="S43" s="44">
        <v>1</v>
      </c>
      <c r="T43" s="45">
        <v>6</v>
      </c>
      <c r="U43" s="43"/>
      <c r="V43" s="44"/>
      <c r="W43" s="44"/>
      <c r="X43" s="45">
        <v>6</v>
      </c>
      <c r="Y43" s="46">
        <v>3</v>
      </c>
      <c r="Z43" s="23"/>
      <c r="AB43" s="52"/>
      <c r="AC43" s="73" t="s">
        <v>131</v>
      </c>
      <c r="AD43" s="74"/>
      <c r="AE43" s="75">
        <v>4</v>
      </c>
      <c r="AF43" s="76">
        <v>1</v>
      </c>
      <c r="AG43" s="77">
        <v>6</v>
      </c>
      <c r="AH43" s="74"/>
      <c r="AI43" s="75">
        <v>2</v>
      </c>
      <c r="AJ43" s="76">
        <v>1</v>
      </c>
      <c r="AK43" s="77">
        <v>6</v>
      </c>
      <c r="AL43" s="66">
        <v>20</v>
      </c>
      <c r="AM43" s="23"/>
    </row>
    <row r="44" spans="1:39">
      <c r="O44" s="52"/>
      <c r="P44" s="45" t="s">
        <v>99</v>
      </c>
      <c r="Q44" s="43"/>
      <c r="R44" s="44">
        <v>2</v>
      </c>
      <c r="S44" s="44">
        <v>1</v>
      </c>
      <c r="T44" s="45">
        <v>6</v>
      </c>
      <c r="U44" s="43"/>
      <c r="V44" s="44"/>
      <c r="W44" s="44"/>
      <c r="X44" s="45">
        <v>6</v>
      </c>
      <c r="Y44" s="46">
        <v>3</v>
      </c>
      <c r="Z44" s="23"/>
      <c r="AB44" s="40"/>
      <c r="AC44" s="54">
        <f>COUNTA(AC4:AC43)</f>
        <v>40</v>
      </c>
      <c r="AD44" s="54">
        <f>SUM(AD4:AD43)</f>
        <v>47</v>
      </c>
      <c r="AE44" s="54">
        <f t="shared" ref="AE44:AF44" si="3">SUM(AE4:AE43)</f>
        <v>25</v>
      </c>
      <c r="AF44" s="54">
        <f t="shared" si="3"/>
        <v>148</v>
      </c>
      <c r="AG44" s="54"/>
      <c r="AH44" s="54">
        <f>SUM(AH4:AH43)</f>
        <v>33</v>
      </c>
      <c r="AI44" s="54">
        <f t="shared" ref="AI44:AJ44" si="4">SUM(AI4:AI43)</f>
        <v>8</v>
      </c>
      <c r="AJ44" s="54">
        <f t="shared" si="4"/>
        <v>97</v>
      </c>
      <c r="AK44" s="54"/>
      <c r="AM44" s="23"/>
    </row>
    <row r="45" spans="1:39" ht="19.5" thickBot="1">
      <c r="O45" s="52"/>
      <c r="P45" s="23" t="s">
        <v>100</v>
      </c>
      <c r="Q45" s="40">
        <v>1</v>
      </c>
      <c r="S45">
        <v>3</v>
      </c>
      <c r="T45" s="23">
        <v>6</v>
      </c>
      <c r="U45" s="40"/>
      <c r="X45" s="23">
        <v>6</v>
      </c>
      <c r="Z45" s="23"/>
      <c r="AB45" s="41"/>
      <c r="AC45" s="26"/>
      <c r="AD45" s="92">
        <f>AD44/$AC$44</f>
        <v>1.175</v>
      </c>
      <c r="AE45" s="92">
        <f t="shared" ref="AE45:AG45" si="5">AE44/$AC$44</f>
        <v>0.625</v>
      </c>
      <c r="AF45" s="92">
        <f t="shared" si="5"/>
        <v>3.7</v>
      </c>
      <c r="AG45" s="92">
        <f t="shared" si="5"/>
        <v>0</v>
      </c>
      <c r="AH45" s="92">
        <f>AH44/$AI$2</f>
        <v>1.064516129032258</v>
      </c>
      <c r="AI45" s="92">
        <f t="shared" ref="AI45:AK45" si="6">AI44/$AI$2</f>
        <v>0.25806451612903225</v>
      </c>
      <c r="AJ45" s="92">
        <f t="shared" si="6"/>
        <v>3.129032258064516</v>
      </c>
      <c r="AK45" s="92">
        <f t="shared" si="6"/>
        <v>0</v>
      </c>
      <c r="AL45" s="26"/>
      <c r="AM45" s="42"/>
    </row>
    <row r="46" spans="1:39" ht="19.5" thickBot="1">
      <c r="O46" s="52" t="s">
        <v>103</v>
      </c>
      <c r="P46" s="45" t="s">
        <v>59</v>
      </c>
      <c r="Q46" s="43"/>
      <c r="R46" s="47">
        <v>4</v>
      </c>
      <c r="S46" s="44">
        <v>1</v>
      </c>
      <c r="T46" s="45">
        <v>8</v>
      </c>
      <c r="U46" s="43"/>
      <c r="V46" s="47">
        <v>2</v>
      </c>
      <c r="W46" s="44">
        <v>1</v>
      </c>
      <c r="X46" s="45">
        <v>8</v>
      </c>
      <c r="Y46" s="46">
        <v>16</v>
      </c>
      <c r="Z46" s="23"/>
    </row>
    <row r="47" spans="1:39" ht="24.75" thickBot="1">
      <c r="B47" s="55" t="s">
        <v>273</v>
      </c>
      <c r="C47" s="21"/>
      <c r="D47" s="21"/>
      <c r="E47" s="21"/>
      <c r="F47" s="21"/>
      <c r="G47" s="21"/>
      <c r="H47" s="93" t="s">
        <v>52</v>
      </c>
      <c r="I47" s="93">
        <f>COUNTA(H49:I75)</f>
        <v>27</v>
      </c>
      <c r="J47" s="21"/>
      <c r="K47" s="21"/>
      <c r="L47" s="21"/>
      <c r="M47" s="22"/>
      <c r="O47" s="52"/>
      <c r="P47" s="45" t="s">
        <v>60</v>
      </c>
      <c r="Q47" s="43"/>
      <c r="R47" s="47">
        <v>4</v>
      </c>
      <c r="S47" s="44">
        <v>1</v>
      </c>
      <c r="T47" s="45">
        <v>8</v>
      </c>
      <c r="U47" s="43"/>
      <c r="V47" s="47">
        <v>2</v>
      </c>
      <c r="W47" s="44">
        <v>1</v>
      </c>
      <c r="X47" s="45">
        <v>8</v>
      </c>
      <c r="Y47" s="46">
        <v>16</v>
      </c>
      <c r="Z47" s="23"/>
    </row>
    <row r="48" spans="1:39" ht="19.5" thickBot="1">
      <c r="B48" s="40"/>
      <c r="C48" s="48"/>
      <c r="D48" s="63" t="s">
        <v>76</v>
      </c>
      <c r="E48" s="61" t="s">
        <v>77</v>
      </c>
      <c r="F48" s="61" t="s">
        <v>78</v>
      </c>
      <c r="G48" s="62" t="s">
        <v>79</v>
      </c>
      <c r="H48" s="63" t="s">
        <v>80</v>
      </c>
      <c r="I48" s="61" t="s">
        <v>81</v>
      </c>
      <c r="J48" s="61" t="s">
        <v>82</v>
      </c>
      <c r="K48" s="62" t="s">
        <v>83</v>
      </c>
      <c r="L48" s="79" t="s">
        <v>84</v>
      </c>
      <c r="M48" s="23"/>
      <c r="O48" s="52"/>
      <c r="P48" s="45" t="s">
        <v>61</v>
      </c>
      <c r="Q48" s="43"/>
      <c r="R48" s="47">
        <v>4</v>
      </c>
      <c r="S48" s="44">
        <v>1</v>
      </c>
      <c r="T48" s="45">
        <v>8</v>
      </c>
      <c r="U48" s="43"/>
      <c r="V48" s="47">
        <v>2</v>
      </c>
      <c r="W48" s="44">
        <v>1</v>
      </c>
      <c r="X48" s="45">
        <v>8</v>
      </c>
      <c r="Y48" s="46">
        <v>16</v>
      </c>
      <c r="Z48" s="23"/>
    </row>
    <row r="49" spans="1:39" ht="24.75" thickBot="1">
      <c r="A49" t="s">
        <v>85</v>
      </c>
      <c r="B49" s="85" t="s">
        <v>53</v>
      </c>
      <c r="C49" s="49" t="s">
        <v>45</v>
      </c>
      <c r="D49" s="40">
        <v>6</v>
      </c>
      <c r="F49">
        <v>3</v>
      </c>
      <c r="G49" s="23">
        <v>12</v>
      </c>
      <c r="H49" s="40">
        <v>3</v>
      </c>
      <c r="J49">
        <v>2</v>
      </c>
      <c r="K49" s="23">
        <v>12</v>
      </c>
      <c r="M49" s="23"/>
      <c r="O49" s="52"/>
      <c r="P49" s="45" t="s">
        <v>104</v>
      </c>
      <c r="Q49" s="43"/>
      <c r="R49" s="44">
        <v>4</v>
      </c>
      <c r="S49" s="44">
        <v>1</v>
      </c>
      <c r="T49" s="45">
        <v>8</v>
      </c>
      <c r="U49" s="43"/>
      <c r="V49" s="44">
        <v>2</v>
      </c>
      <c r="W49" s="44">
        <v>1</v>
      </c>
      <c r="X49" s="45">
        <v>8</v>
      </c>
      <c r="Y49" s="46">
        <v>5</v>
      </c>
      <c r="Z49" s="23"/>
      <c r="AB49" s="65" t="s">
        <v>279</v>
      </c>
      <c r="AC49" s="21"/>
      <c r="AD49" s="21"/>
      <c r="AE49" s="21"/>
      <c r="AF49" s="21"/>
      <c r="AG49" s="21"/>
      <c r="AH49" s="21" t="s">
        <v>52</v>
      </c>
      <c r="AI49" s="21">
        <f>COUNTA(AH51:AH81)</f>
        <v>31</v>
      </c>
      <c r="AJ49" s="21"/>
      <c r="AK49" s="21"/>
      <c r="AL49" s="21"/>
      <c r="AM49" s="22"/>
    </row>
    <row r="50" spans="1:39" ht="19.5" thickBot="1">
      <c r="A50" t="s">
        <v>85</v>
      </c>
      <c r="B50" s="87" t="s">
        <v>269</v>
      </c>
      <c r="C50" s="49" t="s">
        <v>46</v>
      </c>
      <c r="D50" s="40">
        <v>6</v>
      </c>
      <c r="F50">
        <v>3</v>
      </c>
      <c r="G50" s="23">
        <v>12</v>
      </c>
      <c r="H50" s="40">
        <v>3</v>
      </c>
      <c r="J50">
        <v>2</v>
      </c>
      <c r="K50" s="23">
        <v>12</v>
      </c>
      <c r="M50" s="23"/>
      <c r="O50" s="52" t="s">
        <v>105</v>
      </c>
      <c r="P50" s="23" t="s">
        <v>106</v>
      </c>
      <c r="Q50" s="40">
        <v>2</v>
      </c>
      <c r="S50">
        <v>5</v>
      </c>
      <c r="T50" s="23">
        <v>8</v>
      </c>
      <c r="U50" s="40">
        <v>1</v>
      </c>
      <c r="W50">
        <v>2</v>
      </c>
      <c r="X50" s="23">
        <v>8</v>
      </c>
      <c r="Z50" s="23"/>
      <c r="AB50" s="52"/>
      <c r="AC50" s="48"/>
      <c r="AD50" s="61" t="s">
        <v>76</v>
      </c>
      <c r="AE50" s="61" t="s">
        <v>77</v>
      </c>
      <c r="AF50" s="61" t="s">
        <v>78</v>
      </c>
      <c r="AG50" s="62" t="s">
        <v>79</v>
      </c>
      <c r="AH50" s="63" t="s">
        <v>80</v>
      </c>
      <c r="AI50" s="61" t="s">
        <v>81</v>
      </c>
      <c r="AJ50" s="61" t="s">
        <v>82</v>
      </c>
      <c r="AK50" s="62" t="s">
        <v>83</v>
      </c>
      <c r="AL50" s="64" t="s">
        <v>84</v>
      </c>
      <c r="AM50" s="23"/>
    </row>
    <row r="51" spans="1:39">
      <c r="A51" t="s">
        <v>85</v>
      </c>
      <c r="B51" s="88" t="s">
        <v>270</v>
      </c>
      <c r="C51" s="49" t="s">
        <v>47</v>
      </c>
      <c r="D51" s="40">
        <v>7</v>
      </c>
      <c r="F51">
        <v>4</v>
      </c>
      <c r="G51" s="23">
        <v>12</v>
      </c>
      <c r="H51" s="40">
        <v>3</v>
      </c>
      <c r="J51">
        <v>3</v>
      </c>
      <c r="K51" s="23">
        <v>12</v>
      </c>
      <c r="M51" s="23"/>
      <c r="O51" s="52"/>
      <c r="P51" s="23" t="s">
        <v>107</v>
      </c>
      <c r="Q51" s="40">
        <v>1</v>
      </c>
      <c r="S51">
        <v>3</v>
      </c>
      <c r="T51" s="23">
        <v>8</v>
      </c>
      <c r="U51" s="40">
        <v>1</v>
      </c>
      <c r="W51">
        <v>2</v>
      </c>
      <c r="X51" s="23">
        <v>8</v>
      </c>
      <c r="Z51" s="23"/>
      <c r="AB51" s="52" t="s">
        <v>263</v>
      </c>
      <c r="AC51" s="22" t="s">
        <v>87</v>
      </c>
      <c r="AD51" s="259">
        <v>1</v>
      </c>
      <c r="AE51" s="21"/>
      <c r="AF51" s="21">
        <v>3</v>
      </c>
      <c r="AG51" s="21">
        <v>6</v>
      </c>
      <c r="AH51" s="39">
        <v>1</v>
      </c>
      <c r="AI51" s="21"/>
      <c r="AJ51" s="21">
        <v>2</v>
      </c>
      <c r="AK51" s="21">
        <v>6</v>
      </c>
      <c r="AL51" s="40"/>
      <c r="AM51" s="23"/>
    </row>
    <row r="52" spans="1:39" ht="19.5" thickBot="1">
      <c r="A52" t="s">
        <v>85</v>
      </c>
      <c r="B52" s="85"/>
      <c r="C52" s="49" t="s">
        <v>49</v>
      </c>
      <c r="D52" s="40">
        <v>7</v>
      </c>
      <c r="F52">
        <v>4</v>
      </c>
      <c r="G52" s="23">
        <v>12</v>
      </c>
      <c r="H52" s="40">
        <v>3</v>
      </c>
      <c r="J52">
        <v>3</v>
      </c>
      <c r="K52" s="23">
        <v>12</v>
      </c>
      <c r="M52" s="23"/>
      <c r="O52" s="52"/>
      <c r="P52" s="42" t="s">
        <v>108</v>
      </c>
      <c r="Q52" s="41">
        <v>1</v>
      </c>
      <c r="R52" s="26"/>
      <c r="S52" s="26">
        <v>3</v>
      </c>
      <c r="T52" s="42">
        <v>8</v>
      </c>
      <c r="U52" s="41">
        <v>1</v>
      </c>
      <c r="V52" s="26"/>
      <c r="W52" s="26">
        <v>2</v>
      </c>
      <c r="X52" s="42">
        <v>8</v>
      </c>
      <c r="Z52" s="23"/>
      <c r="AB52" s="52"/>
      <c r="AC52" s="23" t="s">
        <v>88</v>
      </c>
      <c r="AD52" s="260">
        <v>1</v>
      </c>
      <c r="AF52">
        <v>3</v>
      </c>
      <c r="AG52" s="23">
        <v>6</v>
      </c>
      <c r="AH52" s="40">
        <v>1</v>
      </c>
      <c r="AJ52">
        <v>2</v>
      </c>
      <c r="AK52">
        <v>6</v>
      </c>
      <c r="AL52" s="40"/>
      <c r="AM52" s="23"/>
    </row>
    <row r="53" spans="1:39">
      <c r="A53" t="s">
        <v>85</v>
      </c>
      <c r="B53" s="85"/>
      <c r="C53" s="49" t="s">
        <v>50</v>
      </c>
      <c r="D53" s="40">
        <v>6</v>
      </c>
      <c r="F53">
        <v>3</v>
      </c>
      <c r="G53" s="23">
        <v>12</v>
      </c>
      <c r="H53" s="40">
        <v>3</v>
      </c>
      <c r="J53">
        <v>2</v>
      </c>
      <c r="K53" s="23">
        <v>12</v>
      </c>
      <c r="M53" s="23"/>
      <c r="O53" s="40"/>
      <c r="P53" s="54">
        <f>COUNTA(P4:P52)</f>
        <v>49</v>
      </c>
      <c r="Q53" s="54">
        <f>SUM(Q4:Q52)</f>
        <v>61</v>
      </c>
      <c r="R53" s="54">
        <f>SUM(R4:R52)</f>
        <v>40</v>
      </c>
      <c r="S53" s="54">
        <f>SUM(S4:S52)</f>
        <v>171</v>
      </c>
      <c r="T53" s="54"/>
      <c r="U53" s="54">
        <f t="shared" ref="U53:W53" si="7">SUM(U4:U52)</f>
        <v>30</v>
      </c>
      <c r="V53" s="54">
        <f t="shared" si="7"/>
        <v>8</v>
      </c>
      <c r="W53" s="54">
        <f t="shared" si="7"/>
        <v>118</v>
      </c>
      <c r="X53" s="54"/>
      <c r="Z53" s="23"/>
      <c r="AB53" s="52"/>
      <c r="AC53" s="23" t="s">
        <v>89</v>
      </c>
      <c r="AD53" s="261">
        <v>1</v>
      </c>
      <c r="AF53">
        <v>3</v>
      </c>
      <c r="AG53">
        <v>6</v>
      </c>
      <c r="AH53" s="40">
        <v>1</v>
      </c>
      <c r="AJ53">
        <v>2</v>
      </c>
      <c r="AK53">
        <v>6</v>
      </c>
      <c r="AL53" s="40"/>
      <c r="AM53" s="23"/>
    </row>
    <row r="54" spans="1:39" ht="19.5" thickBot="1">
      <c r="A54" t="s">
        <v>85</v>
      </c>
      <c r="B54" s="85"/>
      <c r="C54" s="49" t="s">
        <v>51</v>
      </c>
      <c r="D54" s="40">
        <v>7</v>
      </c>
      <c r="F54">
        <v>4</v>
      </c>
      <c r="G54" s="23">
        <v>12</v>
      </c>
      <c r="H54" s="40">
        <v>3</v>
      </c>
      <c r="J54">
        <v>3</v>
      </c>
      <c r="K54" s="23">
        <v>12</v>
      </c>
      <c r="M54" s="23"/>
      <c r="O54" s="41"/>
      <c r="P54" s="26"/>
      <c r="Q54" s="92">
        <f>Q53/$P$53</f>
        <v>1.2448979591836735</v>
      </c>
      <c r="R54" s="92">
        <f t="shared" ref="R54:T54" si="8">R53/$P$53</f>
        <v>0.81632653061224492</v>
      </c>
      <c r="S54" s="92">
        <f t="shared" si="8"/>
        <v>3.489795918367347</v>
      </c>
      <c r="T54" s="92">
        <f t="shared" si="8"/>
        <v>0</v>
      </c>
      <c r="U54" s="92">
        <f>U53/$V$2</f>
        <v>0.88235294117647056</v>
      </c>
      <c r="V54" s="92">
        <f t="shared" ref="V54:X54" si="9">V53/$V$2</f>
        <v>0.23529411764705882</v>
      </c>
      <c r="W54" s="92">
        <f t="shared" si="9"/>
        <v>3.4705882352941178</v>
      </c>
      <c r="X54" s="92">
        <f t="shared" si="9"/>
        <v>0</v>
      </c>
      <c r="Y54" s="26"/>
      <c r="Z54" s="42"/>
      <c r="AB54" s="52"/>
      <c r="AC54" s="23" t="s">
        <v>91</v>
      </c>
      <c r="AD54" s="260">
        <v>1</v>
      </c>
      <c r="AF54">
        <v>3</v>
      </c>
      <c r="AG54" s="23">
        <v>6</v>
      </c>
      <c r="AH54" s="40">
        <v>1</v>
      </c>
      <c r="AJ54">
        <v>2</v>
      </c>
      <c r="AK54">
        <v>6</v>
      </c>
      <c r="AL54" s="40"/>
      <c r="AM54" s="23"/>
    </row>
    <row r="55" spans="1:39">
      <c r="A55" t="s">
        <v>85</v>
      </c>
      <c r="B55" s="85" t="s">
        <v>73</v>
      </c>
      <c r="C55" s="49" t="s">
        <v>54</v>
      </c>
      <c r="D55" s="40">
        <v>5</v>
      </c>
      <c r="F55">
        <v>6</v>
      </c>
      <c r="G55" s="23">
        <v>12</v>
      </c>
      <c r="H55" s="40">
        <v>3</v>
      </c>
      <c r="J55">
        <v>5</v>
      </c>
      <c r="K55" s="23">
        <v>14</v>
      </c>
      <c r="M55" s="23"/>
      <c r="AB55" s="52"/>
      <c r="AC55" s="23" t="s">
        <v>92</v>
      </c>
      <c r="AD55" s="260">
        <v>1</v>
      </c>
      <c r="AF55">
        <v>3</v>
      </c>
      <c r="AG55" s="23">
        <v>6</v>
      </c>
      <c r="AH55" s="40">
        <v>1</v>
      </c>
      <c r="AJ55">
        <v>2</v>
      </c>
      <c r="AK55">
        <v>6</v>
      </c>
      <c r="AL55" s="40"/>
      <c r="AM55" s="23"/>
    </row>
    <row r="56" spans="1:39">
      <c r="A56" t="s">
        <v>85</v>
      </c>
      <c r="B56" s="85"/>
      <c r="C56" s="49" t="s">
        <v>55</v>
      </c>
      <c r="D56" s="40">
        <v>5</v>
      </c>
      <c r="F56">
        <v>6</v>
      </c>
      <c r="G56" s="23">
        <v>12</v>
      </c>
      <c r="H56" s="40">
        <v>3</v>
      </c>
      <c r="J56">
        <v>5</v>
      </c>
      <c r="K56" s="23">
        <v>14</v>
      </c>
      <c r="M56" s="23"/>
      <c r="AB56" s="52"/>
      <c r="AC56" s="23" t="s">
        <v>93</v>
      </c>
      <c r="AD56" s="260">
        <v>1</v>
      </c>
      <c r="AF56">
        <v>3</v>
      </c>
      <c r="AG56" s="23">
        <v>6</v>
      </c>
      <c r="AH56" s="40">
        <v>1</v>
      </c>
      <c r="AJ56">
        <v>2</v>
      </c>
      <c r="AK56">
        <v>6</v>
      </c>
      <c r="AL56" s="40"/>
      <c r="AM56" s="23"/>
    </row>
    <row r="57" spans="1:39" ht="19.5" thickBot="1">
      <c r="A57" t="s">
        <v>85</v>
      </c>
      <c r="B57" s="85"/>
      <c r="C57" s="49" t="s">
        <v>56</v>
      </c>
      <c r="D57" s="40">
        <v>3</v>
      </c>
      <c r="F57">
        <v>5</v>
      </c>
      <c r="G57" s="23">
        <v>12</v>
      </c>
      <c r="H57" s="40">
        <v>2</v>
      </c>
      <c r="J57">
        <v>4</v>
      </c>
      <c r="K57" s="23">
        <v>12</v>
      </c>
      <c r="M57" s="23"/>
      <c r="AB57" s="86" t="s">
        <v>268</v>
      </c>
      <c r="AC57" s="23" t="s">
        <v>95</v>
      </c>
      <c r="AD57" s="40">
        <v>1</v>
      </c>
      <c r="AF57">
        <v>3</v>
      </c>
      <c r="AG57" s="23">
        <v>6</v>
      </c>
      <c r="AH57" s="40">
        <v>1</v>
      </c>
      <c r="AJ57">
        <v>2</v>
      </c>
      <c r="AK57">
        <v>6</v>
      </c>
      <c r="AL57" s="40"/>
      <c r="AM57" s="23"/>
    </row>
    <row r="58" spans="1:39" ht="24.75" thickBot="1">
      <c r="A58" t="s">
        <v>85</v>
      </c>
      <c r="B58" s="85"/>
      <c r="C58" s="49" t="s">
        <v>45</v>
      </c>
      <c r="D58" s="40">
        <v>3</v>
      </c>
      <c r="F58">
        <v>5</v>
      </c>
      <c r="G58" s="23">
        <v>12</v>
      </c>
      <c r="H58" s="40">
        <v>2</v>
      </c>
      <c r="J58">
        <v>4</v>
      </c>
      <c r="K58" s="23">
        <v>12</v>
      </c>
      <c r="M58" s="23"/>
      <c r="O58" s="65" t="s">
        <v>276</v>
      </c>
      <c r="P58" s="21"/>
      <c r="Q58" s="21"/>
      <c r="R58" s="21"/>
      <c r="S58" s="21"/>
      <c r="T58" s="21"/>
      <c r="U58" s="21" t="s">
        <v>52</v>
      </c>
      <c r="V58" s="21">
        <f>COUNTA(U60:V92)</f>
        <v>30</v>
      </c>
      <c r="W58" s="21"/>
      <c r="X58" s="21"/>
      <c r="Y58" s="21"/>
      <c r="Z58" s="22"/>
      <c r="AB58" s="86"/>
      <c r="AC58" s="23" t="s">
        <v>96</v>
      </c>
      <c r="AD58" s="40">
        <v>1</v>
      </c>
      <c r="AF58">
        <v>3</v>
      </c>
      <c r="AG58" s="23">
        <v>6</v>
      </c>
      <c r="AH58" s="40">
        <v>1</v>
      </c>
      <c r="AJ58">
        <v>2</v>
      </c>
      <c r="AK58">
        <v>6</v>
      </c>
      <c r="AL58" s="40"/>
      <c r="AM58" s="23"/>
    </row>
    <row r="59" spans="1:39">
      <c r="A59" t="s">
        <v>85</v>
      </c>
      <c r="B59" s="85"/>
      <c r="C59" s="49" t="s">
        <v>46</v>
      </c>
      <c r="D59" s="40">
        <v>3</v>
      </c>
      <c r="F59">
        <v>5</v>
      </c>
      <c r="G59" s="23">
        <v>12</v>
      </c>
      <c r="H59" s="40">
        <v>2</v>
      </c>
      <c r="J59">
        <v>4</v>
      </c>
      <c r="K59" s="23">
        <v>12</v>
      </c>
      <c r="M59" s="23"/>
      <c r="O59" s="52"/>
      <c r="P59" s="21"/>
      <c r="Q59" s="56" t="s">
        <v>76</v>
      </c>
      <c r="R59" s="57" t="s">
        <v>77</v>
      </c>
      <c r="S59" s="57" t="s">
        <v>78</v>
      </c>
      <c r="T59" s="58" t="s">
        <v>79</v>
      </c>
      <c r="U59" s="59" t="s">
        <v>80</v>
      </c>
      <c r="V59" s="57" t="s">
        <v>81</v>
      </c>
      <c r="W59" s="57" t="s">
        <v>82</v>
      </c>
      <c r="X59" s="58" t="s">
        <v>83</v>
      </c>
      <c r="Y59" s="60" t="s">
        <v>84</v>
      </c>
      <c r="Z59" s="23"/>
      <c r="AB59" s="86"/>
      <c r="AC59" s="23" t="s">
        <v>97</v>
      </c>
      <c r="AD59" s="40">
        <v>1</v>
      </c>
      <c r="AF59">
        <v>3</v>
      </c>
      <c r="AG59" s="23">
        <v>6</v>
      </c>
      <c r="AH59" s="40">
        <v>1</v>
      </c>
      <c r="AJ59">
        <v>2</v>
      </c>
      <c r="AK59">
        <v>6</v>
      </c>
      <c r="AL59" s="40"/>
      <c r="AM59" s="23"/>
    </row>
    <row r="60" spans="1:39">
      <c r="A60" t="s">
        <v>85</v>
      </c>
      <c r="B60" s="85"/>
      <c r="C60" s="49" t="s">
        <v>47</v>
      </c>
      <c r="D60" s="40">
        <v>3</v>
      </c>
      <c r="F60">
        <v>5</v>
      </c>
      <c r="G60" s="23">
        <v>12</v>
      </c>
      <c r="H60" s="40">
        <v>2</v>
      </c>
      <c r="J60">
        <v>4</v>
      </c>
      <c r="K60" s="23">
        <v>12</v>
      </c>
      <c r="M60" s="23"/>
      <c r="O60" s="52" t="s">
        <v>86</v>
      </c>
      <c r="P60" s="23" t="s">
        <v>87</v>
      </c>
      <c r="Q60" s="40">
        <v>2</v>
      </c>
      <c r="S60">
        <v>5</v>
      </c>
      <c r="T60" s="23">
        <v>6</v>
      </c>
      <c r="U60" s="40">
        <v>1</v>
      </c>
      <c r="W60">
        <v>4</v>
      </c>
      <c r="X60" s="23">
        <v>6</v>
      </c>
      <c r="Z60" s="23"/>
      <c r="AB60" s="86"/>
      <c r="AC60" s="23" t="s">
        <v>264</v>
      </c>
      <c r="AD60">
        <v>1</v>
      </c>
      <c r="AF60">
        <v>3</v>
      </c>
      <c r="AG60">
        <v>6</v>
      </c>
      <c r="AH60" s="40">
        <v>1</v>
      </c>
      <c r="AJ60">
        <v>2</v>
      </c>
      <c r="AK60">
        <v>6</v>
      </c>
      <c r="AL60" s="40"/>
      <c r="AM60" s="23"/>
    </row>
    <row r="61" spans="1:39">
      <c r="A61" t="s">
        <v>85</v>
      </c>
      <c r="B61" s="85" t="s">
        <v>74</v>
      </c>
      <c r="C61" s="49" t="s">
        <v>54</v>
      </c>
      <c r="D61" s="40">
        <v>3</v>
      </c>
      <c r="F61">
        <v>5</v>
      </c>
      <c r="G61" s="23">
        <v>12</v>
      </c>
      <c r="H61" s="40">
        <v>2</v>
      </c>
      <c r="J61">
        <v>4</v>
      </c>
      <c r="K61" s="23">
        <v>12</v>
      </c>
      <c r="M61" s="23"/>
      <c r="O61" s="52"/>
      <c r="P61" s="23" t="s">
        <v>88</v>
      </c>
      <c r="Q61" s="40">
        <v>2</v>
      </c>
      <c r="S61">
        <v>5</v>
      </c>
      <c r="T61" s="23">
        <v>6</v>
      </c>
      <c r="U61" s="40">
        <v>1</v>
      </c>
      <c r="W61">
        <v>4</v>
      </c>
      <c r="X61" s="23">
        <v>6</v>
      </c>
      <c r="Z61" s="23"/>
      <c r="AB61" s="86"/>
      <c r="AC61" s="23" t="s">
        <v>265</v>
      </c>
      <c r="AD61" s="40">
        <v>1</v>
      </c>
      <c r="AF61">
        <v>3</v>
      </c>
      <c r="AG61" s="23">
        <v>6</v>
      </c>
      <c r="AH61" s="40">
        <v>1</v>
      </c>
      <c r="AJ61">
        <v>2</v>
      </c>
      <c r="AK61">
        <v>6</v>
      </c>
      <c r="AL61" s="40"/>
      <c r="AM61" s="23"/>
    </row>
    <row r="62" spans="1:39">
      <c r="A62" t="s">
        <v>85</v>
      </c>
      <c r="B62" s="85"/>
      <c r="C62" s="49" t="s">
        <v>55</v>
      </c>
      <c r="D62" s="40">
        <v>3</v>
      </c>
      <c r="F62">
        <v>5</v>
      </c>
      <c r="G62" s="23">
        <v>12</v>
      </c>
      <c r="H62" s="40">
        <v>2</v>
      </c>
      <c r="J62">
        <v>4</v>
      </c>
      <c r="K62" s="23">
        <v>12</v>
      </c>
      <c r="M62" s="23"/>
      <c r="O62" s="52"/>
      <c r="P62" s="23" t="s">
        <v>89</v>
      </c>
      <c r="Q62" s="40">
        <v>2</v>
      </c>
      <c r="S62">
        <v>5</v>
      </c>
      <c r="T62" s="23">
        <v>6</v>
      </c>
      <c r="U62" s="40">
        <v>1</v>
      </c>
      <c r="W62">
        <v>4</v>
      </c>
      <c r="X62" s="23">
        <v>6</v>
      </c>
      <c r="Z62" s="23"/>
      <c r="AB62" s="86"/>
      <c r="AC62" s="23" t="s">
        <v>266</v>
      </c>
      <c r="AD62">
        <v>1</v>
      </c>
      <c r="AF62">
        <v>3</v>
      </c>
      <c r="AG62">
        <v>6</v>
      </c>
      <c r="AH62" s="40">
        <v>1</v>
      </c>
      <c r="AJ62">
        <v>2</v>
      </c>
      <c r="AK62">
        <v>6</v>
      </c>
      <c r="AL62" s="40"/>
      <c r="AM62" s="23"/>
    </row>
    <row r="63" spans="1:39">
      <c r="A63" t="s">
        <v>85</v>
      </c>
      <c r="B63" s="85"/>
      <c r="C63" s="49" t="s">
        <v>56</v>
      </c>
      <c r="D63" s="40">
        <v>3</v>
      </c>
      <c r="F63">
        <v>5</v>
      </c>
      <c r="G63" s="23">
        <v>12</v>
      </c>
      <c r="H63" s="40">
        <v>2</v>
      </c>
      <c r="J63">
        <v>4</v>
      </c>
      <c r="K63" s="23">
        <v>12</v>
      </c>
      <c r="M63" s="23"/>
      <c r="O63" s="52"/>
      <c r="P63" s="23" t="s">
        <v>91</v>
      </c>
      <c r="Q63" s="40">
        <v>2</v>
      </c>
      <c r="S63">
        <v>5</v>
      </c>
      <c r="T63" s="23">
        <v>6</v>
      </c>
      <c r="U63" s="40">
        <v>1</v>
      </c>
      <c r="W63">
        <v>4</v>
      </c>
      <c r="X63" s="23">
        <v>6</v>
      </c>
      <c r="Z63" s="23"/>
      <c r="AB63" s="52"/>
      <c r="AC63" s="23" t="s">
        <v>110</v>
      </c>
      <c r="AD63" s="261">
        <v>2</v>
      </c>
      <c r="AF63">
        <v>4</v>
      </c>
      <c r="AG63">
        <v>6</v>
      </c>
      <c r="AH63" s="40">
        <v>1</v>
      </c>
      <c r="AJ63">
        <v>3</v>
      </c>
      <c r="AK63">
        <v>6</v>
      </c>
      <c r="AL63" s="40"/>
      <c r="AM63" s="23"/>
    </row>
    <row r="64" spans="1:39">
      <c r="A64" t="s">
        <v>85</v>
      </c>
      <c r="B64" s="85"/>
      <c r="C64" s="49" t="s">
        <v>69</v>
      </c>
      <c r="D64" s="40">
        <v>3</v>
      </c>
      <c r="F64">
        <v>5</v>
      </c>
      <c r="G64" s="23">
        <v>12</v>
      </c>
      <c r="H64" s="40">
        <v>2</v>
      </c>
      <c r="J64">
        <v>4</v>
      </c>
      <c r="K64" s="23">
        <v>12</v>
      </c>
      <c r="M64" s="23"/>
      <c r="O64" s="52"/>
      <c r="P64" s="23" t="s">
        <v>92</v>
      </c>
      <c r="Q64" s="40">
        <v>2</v>
      </c>
      <c r="S64">
        <v>5</v>
      </c>
      <c r="T64" s="23">
        <v>6</v>
      </c>
      <c r="U64" s="40">
        <v>1</v>
      </c>
      <c r="W64">
        <v>4</v>
      </c>
      <c r="X64" s="23">
        <v>6</v>
      </c>
      <c r="Z64" s="23"/>
      <c r="AB64" s="52"/>
      <c r="AC64" s="23" t="s">
        <v>133</v>
      </c>
      <c r="AD64" s="261">
        <v>1</v>
      </c>
      <c r="AF64">
        <v>3</v>
      </c>
      <c r="AG64">
        <v>6</v>
      </c>
      <c r="AH64" s="40">
        <v>1</v>
      </c>
      <c r="AJ64">
        <v>2</v>
      </c>
      <c r="AK64">
        <v>6</v>
      </c>
      <c r="AL64" s="40"/>
      <c r="AM64" s="23"/>
    </row>
    <row r="65" spans="1:39">
      <c r="A65" t="s">
        <v>85</v>
      </c>
      <c r="B65" s="85"/>
      <c r="C65" s="49" t="s">
        <v>70</v>
      </c>
      <c r="D65" s="40">
        <v>3</v>
      </c>
      <c r="F65">
        <v>5</v>
      </c>
      <c r="G65" s="23">
        <v>12</v>
      </c>
      <c r="H65" s="40">
        <v>2</v>
      </c>
      <c r="J65">
        <v>4</v>
      </c>
      <c r="K65" s="23">
        <v>12</v>
      </c>
      <c r="M65" s="23"/>
      <c r="O65" s="52"/>
      <c r="P65" s="23" t="s">
        <v>93</v>
      </c>
      <c r="Q65" s="40">
        <v>2</v>
      </c>
      <c r="S65">
        <v>5</v>
      </c>
      <c r="T65" s="23">
        <v>6</v>
      </c>
      <c r="U65" s="40">
        <v>1</v>
      </c>
      <c r="W65">
        <v>4</v>
      </c>
      <c r="X65" s="23">
        <v>6</v>
      </c>
      <c r="Z65" s="23"/>
      <c r="AB65" s="52"/>
      <c r="AC65" s="23" t="s">
        <v>132</v>
      </c>
      <c r="AD65" s="261">
        <v>1</v>
      </c>
      <c r="AF65">
        <v>3</v>
      </c>
      <c r="AG65">
        <v>8</v>
      </c>
      <c r="AH65" s="40">
        <v>1</v>
      </c>
      <c r="AJ65">
        <v>2</v>
      </c>
      <c r="AK65">
        <v>8</v>
      </c>
      <c r="AL65" s="40"/>
      <c r="AM65" s="23"/>
    </row>
    <row r="66" spans="1:39">
      <c r="A66" t="s">
        <v>85</v>
      </c>
      <c r="B66" s="85"/>
      <c r="C66" s="49" t="s">
        <v>71</v>
      </c>
      <c r="D66" s="40">
        <v>3</v>
      </c>
      <c r="F66">
        <v>5</v>
      </c>
      <c r="G66" s="23">
        <v>12</v>
      </c>
      <c r="H66" s="40">
        <v>2</v>
      </c>
      <c r="J66">
        <v>4</v>
      </c>
      <c r="K66" s="23">
        <v>12</v>
      </c>
      <c r="M66" s="23"/>
      <c r="O66" s="52"/>
      <c r="P66" s="23" t="s">
        <v>95</v>
      </c>
      <c r="Q66" s="40">
        <v>2</v>
      </c>
      <c r="S66">
        <v>5</v>
      </c>
      <c r="T66" s="23">
        <v>6</v>
      </c>
      <c r="U66" s="40">
        <v>1</v>
      </c>
      <c r="W66">
        <v>4</v>
      </c>
      <c r="X66" s="23">
        <v>6</v>
      </c>
      <c r="Z66" s="23"/>
      <c r="AB66" s="52" t="s">
        <v>117</v>
      </c>
      <c r="AC66" s="23" t="s">
        <v>112</v>
      </c>
      <c r="AD66" s="261">
        <v>2</v>
      </c>
      <c r="AF66">
        <v>6</v>
      </c>
      <c r="AG66">
        <v>6</v>
      </c>
      <c r="AH66" s="40">
        <v>1</v>
      </c>
      <c r="AJ66">
        <v>4</v>
      </c>
      <c r="AK66">
        <v>6</v>
      </c>
      <c r="AL66" s="40"/>
      <c r="AM66" s="23"/>
    </row>
    <row r="67" spans="1:39">
      <c r="B67" s="84"/>
      <c r="C67" s="52" t="s">
        <v>62</v>
      </c>
      <c r="D67" s="40">
        <v>1</v>
      </c>
      <c r="F67">
        <v>3</v>
      </c>
      <c r="G67" s="23">
        <v>12</v>
      </c>
      <c r="H67" s="40">
        <v>1</v>
      </c>
      <c r="J67">
        <v>2</v>
      </c>
      <c r="K67" s="23">
        <v>12</v>
      </c>
      <c r="M67" s="23"/>
      <c r="O67" s="52"/>
      <c r="P67" s="23" t="s">
        <v>96</v>
      </c>
      <c r="Q67" s="40">
        <v>2</v>
      </c>
      <c r="S67">
        <v>5</v>
      </c>
      <c r="T67" s="23">
        <v>6</v>
      </c>
      <c r="U67" s="40">
        <v>1</v>
      </c>
      <c r="W67">
        <v>4</v>
      </c>
      <c r="X67" s="23">
        <v>6</v>
      </c>
      <c r="Z67" s="23"/>
      <c r="AB67" s="52"/>
      <c r="AC67" s="23" t="s">
        <v>111</v>
      </c>
      <c r="AD67" s="261">
        <v>2</v>
      </c>
      <c r="AF67">
        <v>6</v>
      </c>
      <c r="AG67">
        <v>10</v>
      </c>
      <c r="AH67" s="40">
        <v>1</v>
      </c>
      <c r="AJ67">
        <v>4</v>
      </c>
      <c r="AK67">
        <v>10</v>
      </c>
      <c r="AL67" s="40"/>
      <c r="AM67" s="23"/>
    </row>
    <row r="68" spans="1:39">
      <c r="B68" s="84"/>
      <c r="C68" s="52" t="s">
        <v>63</v>
      </c>
      <c r="D68" s="40">
        <v>1</v>
      </c>
      <c r="F68">
        <v>3</v>
      </c>
      <c r="G68" s="23">
        <v>12</v>
      </c>
      <c r="H68" s="40">
        <v>1</v>
      </c>
      <c r="J68">
        <v>2</v>
      </c>
      <c r="K68" s="23">
        <v>12</v>
      </c>
      <c r="M68" s="23"/>
      <c r="O68" s="52"/>
      <c r="P68" s="23" t="s">
        <v>97</v>
      </c>
      <c r="Q68" s="40">
        <v>2</v>
      </c>
      <c r="S68">
        <v>5</v>
      </c>
      <c r="T68" s="23">
        <v>6</v>
      </c>
      <c r="U68" s="40">
        <v>1</v>
      </c>
      <c r="W68">
        <v>4</v>
      </c>
      <c r="X68" s="23">
        <v>6</v>
      </c>
      <c r="Z68" s="23"/>
      <c r="AB68" s="52"/>
      <c r="AC68" s="258" t="s">
        <v>113</v>
      </c>
      <c r="AD68" s="261">
        <v>1</v>
      </c>
      <c r="AF68">
        <v>6</v>
      </c>
      <c r="AG68">
        <v>6</v>
      </c>
      <c r="AH68" s="40">
        <v>1</v>
      </c>
      <c r="AJ68">
        <v>4</v>
      </c>
      <c r="AK68">
        <v>6</v>
      </c>
      <c r="AL68" s="40"/>
      <c r="AM68" s="23"/>
    </row>
    <row r="69" spans="1:39">
      <c r="A69" t="s">
        <v>85</v>
      </c>
      <c r="B69" s="87" t="s">
        <v>269</v>
      </c>
      <c r="C69" s="49" t="s">
        <v>258</v>
      </c>
      <c r="D69" s="40">
        <v>5</v>
      </c>
      <c r="F69">
        <v>2</v>
      </c>
      <c r="G69" s="23">
        <v>16</v>
      </c>
      <c r="H69" s="40">
        <v>3</v>
      </c>
      <c r="J69">
        <v>1</v>
      </c>
      <c r="K69" s="23">
        <v>16</v>
      </c>
      <c r="M69" s="23"/>
      <c r="O69" s="52"/>
      <c r="P69" s="23" t="s">
        <v>100</v>
      </c>
      <c r="Q69" s="40">
        <v>1</v>
      </c>
      <c r="S69">
        <v>3</v>
      </c>
      <c r="T69" s="23">
        <v>6</v>
      </c>
      <c r="U69" s="40"/>
      <c r="X69" s="23"/>
      <c r="Z69" s="23"/>
      <c r="AB69" s="52"/>
      <c r="AC69" s="258" t="s">
        <v>114</v>
      </c>
      <c r="AD69" s="261">
        <v>1</v>
      </c>
      <c r="AF69">
        <v>6</v>
      </c>
      <c r="AG69">
        <v>6</v>
      </c>
      <c r="AH69" s="40">
        <v>1</v>
      </c>
      <c r="AJ69">
        <v>4</v>
      </c>
      <c r="AK69">
        <v>6</v>
      </c>
      <c r="AL69" s="40"/>
      <c r="AM69" s="23"/>
    </row>
    <row r="70" spans="1:39">
      <c r="A70" t="s">
        <v>85</v>
      </c>
      <c r="B70" s="88" t="s">
        <v>270</v>
      </c>
      <c r="C70" s="49" t="s">
        <v>259</v>
      </c>
      <c r="D70" s="40">
        <v>5</v>
      </c>
      <c r="F70">
        <v>6</v>
      </c>
      <c r="G70" s="23">
        <v>14</v>
      </c>
      <c r="H70" s="40">
        <v>3</v>
      </c>
      <c r="J70">
        <v>5</v>
      </c>
      <c r="K70" s="23">
        <v>14</v>
      </c>
      <c r="M70" s="23"/>
      <c r="O70" s="52" t="s">
        <v>101</v>
      </c>
      <c r="P70" s="23" t="s">
        <v>87</v>
      </c>
      <c r="Q70" s="40">
        <v>2</v>
      </c>
      <c r="S70">
        <v>5</v>
      </c>
      <c r="T70" s="23">
        <v>6</v>
      </c>
      <c r="U70" s="40">
        <v>1</v>
      </c>
      <c r="W70">
        <v>4</v>
      </c>
      <c r="X70" s="23">
        <v>6</v>
      </c>
      <c r="Z70" s="23"/>
      <c r="AB70" s="52"/>
      <c r="AC70" s="258" t="s">
        <v>136</v>
      </c>
      <c r="AD70" s="261">
        <v>1</v>
      </c>
      <c r="AF70">
        <v>6</v>
      </c>
      <c r="AG70">
        <v>6</v>
      </c>
      <c r="AH70" s="40">
        <v>1</v>
      </c>
      <c r="AJ70">
        <v>4</v>
      </c>
      <c r="AK70">
        <v>6</v>
      </c>
      <c r="AL70" s="40"/>
      <c r="AM70" s="23"/>
    </row>
    <row r="71" spans="1:39">
      <c r="A71" t="s">
        <v>85</v>
      </c>
      <c r="B71" s="85"/>
      <c r="C71" s="49" t="s">
        <v>64</v>
      </c>
      <c r="D71" s="40">
        <v>3</v>
      </c>
      <c r="F71">
        <v>5</v>
      </c>
      <c r="G71" s="23">
        <v>14</v>
      </c>
      <c r="H71" s="40">
        <v>2</v>
      </c>
      <c r="J71">
        <v>4</v>
      </c>
      <c r="K71" s="23">
        <v>14</v>
      </c>
      <c r="M71" s="23"/>
      <c r="O71" s="52"/>
      <c r="P71" s="23" t="s">
        <v>88</v>
      </c>
      <c r="Q71" s="40">
        <v>2</v>
      </c>
      <c r="S71">
        <v>5</v>
      </c>
      <c r="T71" s="23">
        <v>6</v>
      </c>
      <c r="U71" s="40">
        <v>1</v>
      </c>
      <c r="W71">
        <v>4</v>
      </c>
      <c r="X71" s="23">
        <v>6</v>
      </c>
      <c r="Z71" s="23"/>
      <c r="AB71" s="52"/>
      <c r="AC71" s="258" t="s">
        <v>115</v>
      </c>
      <c r="AD71" s="261">
        <v>2</v>
      </c>
      <c r="AF71">
        <v>6</v>
      </c>
      <c r="AG71">
        <v>6</v>
      </c>
      <c r="AH71" s="40">
        <v>1</v>
      </c>
      <c r="AJ71">
        <v>4</v>
      </c>
      <c r="AK71">
        <v>6</v>
      </c>
      <c r="AL71" s="40"/>
      <c r="AM71" s="23"/>
    </row>
    <row r="72" spans="1:39">
      <c r="A72" t="s">
        <v>85</v>
      </c>
      <c r="B72" s="85"/>
      <c r="C72" s="49" t="s">
        <v>65</v>
      </c>
      <c r="D72" s="40">
        <v>3</v>
      </c>
      <c r="F72">
        <v>5</v>
      </c>
      <c r="G72" s="23">
        <v>14</v>
      </c>
      <c r="H72" s="40">
        <v>2</v>
      </c>
      <c r="J72">
        <v>4</v>
      </c>
      <c r="K72" s="23">
        <v>14</v>
      </c>
      <c r="M72" s="23"/>
      <c r="O72" s="52"/>
      <c r="P72" s="23" t="s">
        <v>89</v>
      </c>
      <c r="Q72" s="40">
        <v>2</v>
      </c>
      <c r="S72">
        <v>5</v>
      </c>
      <c r="T72" s="23">
        <v>6</v>
      </c>
      <c r="U72" s="40">
        <v>1</v>
      </c>
      <c r="W72">
        <v>4</v>
      </c>
      <c r="X72" s="23">
        <v>6</v>
      </c>
      <c r="Z72" s="23"/>
      <c r="AB72" s="52"/>
      <c r="AC72" s="258" t="s">
        <v>116</v>
      </c>
      <c r="AD72" s="261">
        <v>1</v>
      </c>
      <c r="AF72">
        <v>6</v>
      </c>
      <c r="AG72">
        <v>6</v>
      </c>
      <c r="AH72" s="40">
        <v>1</v>
      </c>
      <c r="AJ72">
        <v>4</v>
      </c>
      <c r="AK72">
        <v>6</v>
      </c>
      <c r="AL72" s="40"/>
      <c r="AM72" s="23"/>
    </row>
    <row r="73" spans="1:39">
      <c r="B73" s="89" t="s">
        <v>269</v>
      </c>
      <c r="C73" s="52" t="s">
        <v>66</v>
      </c>
      <c r="D73" s="40">
        <v>3</v>
      </c>
      <c r="F73">
        <v>4</v>
      </c>
      <c r="G73" s="23">
        <v>12</v>
      </c>
      <c r="H73" s="40">
        <v>2</v>
      </c>
      <c r="J73">
        <v>3</v>
      </c>
      <c r="K73" s="23">
        <v>12</v>
      </c>
      <c r="M73" s="23"/>
      <c r="O73" s="52"/>
      <c r="P73" s="23" t="s">
        <v>91</v>
      </c>
      <c r="Q73" s="40">
        <v>2</v>
      </c>
      <c r="S73">
        <v>5</v>
      </c>
      <c r="T73" s="23">
        <v>6</v>
      </c>
      <c r="U73" s="40">
        <v>1</v>
      </c>
      <c r="W73">
        <v>4</v>
      </c>
      <c r="X73" s="23">
        <v>6</v>
      </c>
      <c r="Z73" s="23"/>
      <c r="AB73" s="52"/>
      <c r="AC73" s="23" t="s">
        <v>118</v>
      </c>
      <c r="AD73" s="261">
        <v>2</v>
      </c>
      <c r="AF73">
        <v>6</v>
      </c>
      <c r="AG73">
        <v>6</v>
      </c>
      <c r="AH73" s="40">
        <v>1</v>
      </c>
      <c r="AJ73">
        <v>4</v>
      </c>
      <c r="AK73">
        <v>6</v>
      </c>
      <c r="AL73" s="40"/>
      <c r="AM73" s="23"/>
    </row>
    <row r="74" spans="1:39">
      <c r="B74" s="89" t="s">
        <v>270</v>
      </c>
      <c r="C74" s="52" t="s">
        <v>67</v>
      </c>
      <c r="D74" s="40">
        <v>3</v>
      </c>
      <c r="F74">
        <v>4</v>
      </c>
      <c r="G74" s="23">
        <v>12</v>
      </c>
      <c r="H74" s="40">
        <v>2</v>
      </c>
      <c r="J74">
        <v>3</v>
      </c>
      <c r="K74" s="23">
        <v>12</v>
      </c>
      <c r="M74" s="23"/>
      <c r="O74" s="52"/>
      <c r="P74" s="23" t="s">
        <v>92</v>
      </c>
      <c r="Q74" s="40">
        <v>2</v>
      </c>
      <c r="S74">
        <v>5</v>
      </c>
      <c r="T74" s="23">
        <v>6</v>
      </c>
      <c r="U74" s="40">
        <v>1</v>
      </c>
      <c r="W74">
        <v>4</v>
      </c>
      <c r="X74" s="23">
        <v>6</v>
      </c>
      <c r="Z74" s="23"/>
      <c r="AB74" s="52" t="s">
        <v>120</v>
      </c>
      <c r="AC74" s="72" t="s">
        <v>134</v>
      </c>
      <c r="AD74" s="261">
        <v>6</v>
      </c>
      <c r="AF74">
        <v>3</v>
      </c>
      <c r="AG74">
        <v>12</v>
      </c>
      <c r="AH74" s="40">
        <v>3</v>
      </c>
      <c r="AJ74">
        <v>2</v>
      </c>
      <c r="AK74">
        <v>12</v>
      </c>
      <c r="AL74" s="40"/>
      <c r="AM74" s="23"/>
    </row>
    <row r="75" spans="1:39" ht="19.5" thickBot="1">
      <c r="B75" s="84"/>
      <c r="C75" s="53" t="s">
        <v>68</v>
      </c>
      <c r="D75" s="41">
        <v>3</v>
      </c>
      <c r="E75" s="26"/>
      <c r="F75" s="26">
        <v>4</v>
      </c>
      <c r="G75" s="42">
        <v>12</v>
      </c>
      <c r="H75" s="41">
        <v>2</v>
      </c>
      <c r="I75" s="26"/>
      <c r="J75" s="26">
        <v>3</v>
      </c>
      <c r="K75" s="42">
        <v>12</v>
      </c>
      <c r="M75" s="23"/>
      <c r="O75" s="52"/>
      <c r="P75" s="23" t="s">
        <v>93</v>
      </c>
      <c r="Q75" s="40">
        <v>2</v>
      </c>
      <c r="S75">
        <v>5</v>
      </c>
      <c r="T75" s="23">
        <v>6</v>
      </c>
      <c r="U75" s="40">
        <v>1</v>
      </c>
      <c r="W75">
        <v>4</v>
      </c>
      <c r="X75" s="23">
        <v>6</v>
      </c>
      <c r="Z75" s="23"/>
      <c r="AB75" s="52"/>
      <c r="AC75" s="23" t="s">
        <v>121</v>
      </c>
      <c r="AD75" s="261">
        <v>2</v>
      </c>
      <c r="AF75">
        <v>6</v>
      </c>
      <c r="AG75">
        <v>6</v>
      </c>
      <c r="AH75" s="40">
        <v>1</v>
      </c>
      <c r="AJ75">
        <v>4</v>
      </c>
      <c r="AK75">
        <v>6</v>
      </c>
      <c r="AL75" s="40"/>
      <c r="AM75" s="23"/>
    </row>
    <row r="76" spans="1:39">
      <c r="B76" s="40"/>
      <c r="C76" s="54">
        <f>COUNTA(C49:C75)</f>
        <v>27</v>
      </c>
      <c r="D76" s="54">
        <f>SUM(D49:D75)</f>
        <v>106</v>
      </c>
      <c r="E76" s="54">
        <f>SUM(E49:E75)</f>
        <v>0</v>
      </c>
      <c r="F76" s="54">
        <f>SUM(F49:F75)</f>
        <v>119</v>
      </c>
      <c r="G76" s="54"/>
      <c r="H76" s="54">
        <f>SUM(H49:H75)</f>
        <v>62</v>
      </c>
      <c r="I76" s="54">
        <f>SUM(I49:I75)</f>
        <v>0</v>
      </c>
      <c r="J76" s="54">
        <f>SUM(J49:J75)</f>
        <v>92</v>
      </c>
      <c r="K76" s="54"/>
      <c r="M76" s="23"/>
      <c r="O76" s="52"/>
      <c r="P76" s="23" t="s">
        <v>95</v>
      </c>
      <c r="Q76" s="40">
        <v>2</v>
      </c>
      <c r="S76">
        <v>5</v>
      </c>
      <c r="T76" s="23">
        <v>6</v>
      </c>
      <c r="U76" s="40">
        <v>1</v>
      </c>
      <c r="W76">
        <v>4</v>
      </c>
      <c r="X76" s="23">
        <v>6</v>
      </c>
      <c r="Z76" s="23"/>
      <c r="AB76" s="52"/>
      <c r="AC76" s="23" t="s">
        <v>135</v>
      </c>
      <c r="AD76" s="261">
        <v>2</v>
      </c>
      <c r="AF76">
        <v>6</v>
      </c>
      <c r="AG76">
        <v>6</v>
      </c>
      <c r="AH76" s="40">
        <v>1</v>
      </c>
      <c r="AJ76">
        <v>4</v>
      </c>
      <c r="AK76">
        <v>6</v>
      </c>
      <c r="AL76" s="40"/>
      <c r="AM76" s="23"/>
    </row>
    <row r="77" spans="1:39" ht="19.5" thickBot="1">
      <c r="B77" s="41"/>
      <c r="C77" s="26"/>
      <c r="D77" s="92">
        <f>D76/$C$76</f>
        <v>3.925925925925926</v>
      </c>
      <c r="E77" s="92">
        <f t="shared" ref="E77:G77" si="10">E76/$C$76</f>
        <v>0</v>
      </c>
      <c r="F77" s="92">
        <f t="shared" si="10"/>
        <v>4.4074074074074074</v>
      </c>
      <c r="G77" s="92">
        <f t="shared" si="10"/>
        <v>0</v>
      </c>
      <c r="H77" s="92">
        <f>H76/$I$47</f>
        <v>2.2962962962962963</v>
      </c>
      <c r="I77" s="92">
        <f t="shared" ref="I77:K77" si="11">I76/$I$47</f>
        <v>0</v>
      </c>
      <c r="J77" s="92">
        <f t="shared" si="11"/>
        <v>3.4074074074074074</v>
      </c>
      <c r="K77" s="92">
        <f t="shared" si="11"/>
        <v>0</v>
      </c>
      <c r="L77" s="26"/>
      <c r="M77" s="42"/>
      <c r="O77" s="52"/>
      <c r="P77" s="23" t="s">
        <v>96</v>
      </c>
      <c r="Q77" s="40">
        <v>2</v>
      </c>
      <c r="S77">
        <v>5</v>
      </c>
      <c r="T77" s="23">
        <v>6</v>
      </c>
      <c r="U77" s="40">
        <v>1</v>
      </c>
      <c r="W77">
        <v>4</v>
      </c>
      <c r="X77" s="23">
        <v>6</v>
      </c>
      <c r="Z77" s="23"/>
      <c r="AB77" s="52"/>
      <c r="AC77" s="23" t="s">
        <v>122</v>
      </c>
      <c r="AD77" s="261">
        <v>2</v>
      </c>
      <c r="AF77">
        <v>6</v>
      </c>
      <c r="AG77">
        <v>6</v>
      </c>
      <c r="AH77" s="40">
        <v>1</v>
      </c>
      <c r="AJ77">
        <v>4</v>
      </c>
      <c r="AK77">
        <v>6</v>
      </c>
      <c r="AL77" s="40"/>
      <c r="AM77" s="23"/>
    </row>
    <row r="78" spans="1:39">
      <c r="O78" s="52"/>
      <c r="P78" s="23" t="s">
        <v>97</v>
      </c>
      <c r="Q78" s="40">
        <v>2</v>
      </c>
      <c r="S78">
        <v>5</v>
      </c>
      <c r="T78" s="23">
        <v>6</v>
      </c>
      <c r="U78" s="40">
        <v>1</v>
      </c>
      <c r="W78">
        <v>4</v>
      </c>
      <c r="X78" s="23">
        <v>6</v>
      </c>
      <c r="Z78" s="23"/>
      <c r="AB78" s="52"/>
      <c r="AC78" s="23" t="s">
        <v>123</v>
      </c>
      <c r="AD78" s="261">
        <v>1</v>
      </c>
      <c r="AF78">
        <v>6</v>
      </c>
      <c r="AG78">
        <v>6</v>
      </c>
      <c r="AH78" s="40">
        <v>1</v>
      </c>
      <c r="AJ78">
        <v>4</v>
      </c>
      <c r="AK78">
        <v>6</v>
      </c>
      <c r="AL78" s="40"/>
      <c r="AM78" s="23"/>
    </row>
    <row r="79" spans="1:39">
      <c r="O79" s="52"/>
      <c r="P79" s="23" t="s">
        <v>100</v>
      </c>
      <c r="Q79" s="40">
        <v>1</v>
      </c>
      <c r="S79">
        <v>3</v>
      </c>
      <c r="T79" s="23">
        <v>6</v>
      </c>
      <c r="U79" s="40"/>
      <c r="X79" s="23"/>
      <c r="Z79" s="23"/>
      <c r="AB79" s="52" t="s">
        <v>124</v>
      </c>
      <c r="AC79" s="23" t="s">
        <v>125</v>
      </c>
      <c r="AD79">
        <v>2</v>
      </c>
      <c r="AF79">
        <v>6</v>
      </c>
      <c r="AG79">
        <v>6</v>
      </c>
      <c r="AH79" s="40">
        <v>1</v>
      </c>
      <c r="AJ79">
        <v>4</v>
      </c>
      <c r="AK79">
        <v>6</v>
      </c>
      <c r="AL79" s="40"/>
      <c r="AM79" s="23"/>
    </row>
    <row r="80" spans="1:39" ht="19.5" thickBot="1">
      <c r="O80" s="52" t="s">
        <v>102</v>
      </c>
      <c r="P80" s="23" t="s">
        <v>87</v>
      </c>
      <c r="Q80" s="40">
        <v>2</v>
      </c>
      <c r="S80">
        <v>5</v>
      </c>
      <c r="T80" s="23">
        <v>6</v>
      </c>
      <c r="U80" s="40">
        <v>1</v>
      </c>
      <c r="W80">
        <v>4</v>
      </c>
      <c r="X80" s="23">
        <v>6</v>
      </c>
      <c r="Z80" s="23"/>
      <c r="AB80" s="52"/>
      <c r="AC80" s="23" t="s">
        <v>126</v>
      </c>
      <c r="AD80">
        <v>2</v>
      </c>
      <c r="AF80">
        <v>6</v>
      </c>
      <c r="AG80">
        <v>6</v>
      </c>
      <c r="AH80" s="40">
        <v>1</v>
      </c>
      <c r="AJ80">
        <v>4</v>
      </c>
      <c r="AK80">
        <v>6</v>
      </c>
      <c r="AL80" s="40"/>
      <c r="AM80" s="23"/>
    </row>
    <row r="81" spans="1:39" ht="24.75" thickBot="1">
      <c r="B81" s="55" t="s">
        <v>274</v>
      </c>
      <c r="C81" s="21"/>
      <c r="D81" s="21"/>
      <c r="E81" s="21"/>
      <c r="F81" s="21"/>
      <c r="G81" s="21"/>
      <c r="H81" s="93" t="s">
        <v>52</v>
      </c>
      <c r="I81" s="93">
        <f>COUNTA(I83:I93)</f>
        <v>4</v>
      </c>
      <c r="J81" s="21"/>
      <c r="K81" s="21"/>
      <c r="L81" s="21"/>
      <c r="M81" s="22"/>
      <c r="O81" s="52"/>
      <c r="P81" s="23" t="s">
        <v>88</v>
      </c>
      <c r="Q81" s="40">
        <v>2</v>
      </c>
      <c r="S81">
        <v>5</v>
      </c>
      <c r="T81" s="23">
        <v>6</v>
      </c>
      <c r="U81" s="40">
        <v>1</v>
      </c>
      <c r="W81">
        <v>4</v>
      </c>
      <c r="X81" s="23">
        <v>6</v>
      </c>
      <c r="Z81" s="23"/>
      <c r="AB81" s="40"/>
      <c r="AC81" s="53" t="s">
        <v>127</v>
      </c>
      <c r="AD81" s="41">
        <v>2</v>
      </c>
      <c r="AE81" s="26"/>
      <c r="AF81" s="26">
        <v>6</v>
      </c>
      <c r="AG81" s="42">
        <v>6</v>
      </c>
      <c r="AH81" s="41">
        <v>1</v>
      </c>
      <c r="AI81" s="26"/>
      <c r="AJ81" s="26">
        <v>4</v>
      </c>
      <c r="AK81" s="42">
        <v>6</v>
      </c>
      <c r="AL81" s="40"/>
      <c r="AM81" s="23"/>
    </row>
    <row r="82" spans="1:39">
      <c r="B82" s="40"/>
      <c r="C82" s="48"/>
      <c r="D82" s="63" t="s">
        <v>299</v>
      </c>
      <c r="E82" s="61" t="s">
        <v>77</v>
      </c>
      <c r="F82" s="61" t="s">
        <v>78</v>
      </c>
      <c r="G82" s="62" t="s">
        <v>297</v>
      </c>
      <c r="H82" s="63" t="s">
        <v>299</v>
      </c>
      <c r="I82" s="61" t="s">
        <v>81</v>
      </c>
      <c r="J82" s="61" t="s">
        <v>82</v>
      </c>
      <c r="K82" s="62" t="s">
        <v>297</v>
      </c>
      <c r="L82" s="79" t="s">
        <v>84</v>
      </c>
      <c r="M82" s="23"/>
      <c r="O82" s="52"/>
      <c r="P82" s="23" t="s">
        <v>89</v>
      </c>
      <c r="Q82" s="40">
        <v>2</v>
      </c>
      <c r="S82">
        <v>5</v>
      </c>
      <c r="T82" s="23">
        <v>6</v>
      </c>
      <c r="U82" s="40">
        <v>1</v>
      </c>
      <c r="W82">
        <v>4</v>
      </c>
      <c r="X82" s="23">
        <v>6</v>
      </c>
      <c r="Z82" s="23"/>
      <c r="AB82" s="40"/>
      <c r="AC82" s="54">
        <f>COUNTA(AC51:AC81)</f>
        <v>31</v>
      </c>
      <c r="AD82" s="54">
        <f>SUM(AD51:AD81)</f>
        <v>47</v>
      </c>
      <c r="AE82" s="54">
        <f>SUM(AE51:AE81)</f>
        <v>0</v>
      </c>
      <c r="AF82" s="54">
        <f>SUM(AF51:AF81)</f>
        <v>139</v>
      </c>
      <c r="AG82" s="54"/>
      <c r="AH82" s="54">
        <f>SUM(AH51:AH81)</f>
        <v>33</v>
      </c>
      <c r="AI82" s="54">
        <f>SUM(AI51:AI81)</f>
        <v>0</v>
      </c>
      <c r="AJ82" s="54">
        <f>SUM(AJ51:AJ81)</f>
        <v>93</v>
      </c>
      <c r="AK82" s="54"/>
      <c r="AM82" s="23"/>
    </row>
    <row r="83" spans="1:39" ht="19.5" thickBot="1">
      <c r="A83" t="s">
        <v>85</v>
      </c>
      <c r="B83" s="85" t="s">
        <v>73</v>
      </c>
      <c r="C83" s="50" t="s">
        <v>57</v>
      </c>
      <c r="D83" s="98">
        <f>E83/6</f>
        <v>0.5</v>
      </c>
      <c r="E83" s="44">
        <v>3</v>
      </c>
      <c r="F83" s="44">
        <v>1</v>
      </c>
      <c r="G83" s="99">
        <f>D83*1/6</f>
        <v>8.3333333333333329E-2</v>
      </c>
      <c r="H83" s="98"/>
      <c r="I83" s="44"/>
      <c r="J83" s="44"/>
      <c r="K83" s="99"/>
      <c r="L83" s="46">
        <v>3</v>
      </c>
      <c r="M83" s="23"/>
      <c r="O83" s="52"/>
      <c r="P83" s="23" t="s">
        <v>91</v>
      </c>
      <c r="Q83" s="40">
        <v>2</v>
      </c>
      <c r="S83">
        <v>5</v>
      </c>
      <c r="T83" s="23">
        <v>6</v>
      </c>
      <c r="U83" s="40">
        <v>1</v>
      </c>
      <c r="W83">
        <v>4</v>
      </c>
      <c r="X83" s="23">
        <v>6</v>
      </c>
      <c r="Z83" s="23"/>
      <c r="AB83" s="41"/>
      <c r="AC83" s="26"/>
      <c r="AD83" s="92">
        <f>AD82/$AC$82</f>
        <v>1.5161290322580645</v>
      </c>
      <c r="AE83" s="92">
        <f t="shared" ref="AE83:AG83" si="12">AE82/$AC$82</f>
        <v>0</v>
      </c>
      <c r="AF83" s="92">
        <f t="shared" si="12"/>
        <v>4.4838709677419351</v>
      </c>
      <c r="AG83" s="92">
        <f t="shared" si="12"/>
        <v>0</v>
      </c>
      <c r="AH83" s="92">
        <f>AH82/$AI$49</f>
        <v>1.064516129032258</v>
      </c>
      <c r="AI83" s="92">
        <f t="shared" ref="AI83:AK83" si="13">AI82/$AI$49</f>
        <v>0</v>
      </c>
      <c r="AJ83" s="92">
        <f t="shared" si="13"/>
        <v>3</v>
      </c>
      <c r="AK83" s="92">
        <f t="shared" si="13"/>
        <v>0</v>
      </c>
      <c r="AL83" s="26"/>
      <c r="AM83" s="42"/>
    </row>
    <row r="84" spans="1:39">
      <c r="A84" t="s">
        <v>85</v>
      </c>
      <c r="B84" s="85"/>
      <c r="C84" s="50" t="s">
        <v>48</v>
      </c>
      <c r="D84" s="98">
        <f t="shared" ref="D84:D93" si="14">E84/6</f>
        <v>0.5</v>
      </c>
      <c r="E84" s="44">
        <v>3</v>
      </c>
      <c r="F84" s="44">
        <v>1</v>
      </c>
      <c r="G84" s="99">
        <f t="shared" ref="G84:G88" si="15">D84*1/6</f>
        <v>8.3333333333333329E-2</v>
      </c>
      <c r="H84" s="98"/>
      <c r="I84" s="44"/>
      <c r="J84" s="44"/>
      <c r="K84" s="99"/>
      <c r="L84" s="46">
        <v>3</v>
      </c>
      <c r="M84" s="23"/>
      <c r="O84" s="52"/>
      <c r="P84" s="23" t="s">
        <v>92</v>
      </c>
      <c r="Q84" s="40">
        <v>2</v>
      </c>
      <c r="S84">
        <v>5</v>
      </c>
      <c r="T84" s="23">
        <v>6</v>
      </c>
      <c r="U84" s="40">
        <v>1</v>
      </c>
      <c r="W84">
        <v>4</v>
      </c>
      <c r="X84" s="23">
        <v>6</v>
      </c>
      <c r="Z84" s="23"/>
    </row>
    <row r="85" spans="1:39">
      <c r="B85" s="85"/>
      <c r="C85" s="51" t="s">
        <v>262</v>
      </c>
      <c r="D85" s="98">
        <f t="shared" si="14"/>
        <v>0.33333333333333331</v>
      </c>
      <c r="E85" s="44">
        <v>2</v>
      </c>
      <c r="F85" s="44">
        <v>1</v>
      </c>
      <c r="G85" s="99">
        <f t="shared" si="15"/>
        <v>5.5555555555555552E-2</v>
      </c>
      <c r="H85" s="98"/>
      <c r="I85" s="44"/>
      <c r="J85" s="44"/>
      <c r="K85" s="99"/>
      <c r="L85" s="46">
        <v>3</v>
      </c>
      <c r="M85" s="23"/>
      <c r="O85" s="52"/>
      <c r="P85" s="23" t="s">
        <v>93</v>
      </c>
      <c r="Q85" s="40">
        <v>2</v>
      </c>
      <c r="S85">
        <v>5</v>
      </c>
      <c r="T85" s="23">
        <v>6</v>
      </c>
      <c r="U85" s="40">
        <v>1</v>
      </c>
      <c r="W85">
        <v>4</v>
      </c>
      <c r="X85" s="23">
        <v>6</v>
      </c>
      <c r="Z85" s="23"/>
    </row>
    <row r="86" spans="1:39" ht="19.5" thickBot="1">
      <c r="A86" t="s">
        <v>85</v>
      </c>
      <c r="B86" s="85" t="s">
        <v>74</v>
      </c>
      <c r="C86" s="49" t="s">
        <v>57</v>
      </c>
      <c r="D86" s="98">
        <f t="shared" si="14"/>
        <v>0.5</v>
      </c>
      <c r="E86" s="44">
        <v>3</v>
      </c>
      <c r="F86" s="44">
        <v>1</v>
      </c>
      <c r="G86" s="99">
        <f t="shared" si="15"/>
        <v>8.3333333333333329E-2</v>
      </c>
      <c r="H86" s="98"/>
      <c r="I86" s="44"/>
      <c r="J86" s="44"/>
      <c r="K86" s="99"/>
      <c r="L86" s="46">
        <v>3</v>
      </c>
      <c r="M86" s="23"/>
      <c r="O86" s="52"/>
      <c r="P86" s="23" t="s">
        <v>95</v>
      </c>
      <c r="Q86" s="40">
        <v>2</v>
      </c>
      <c r="S86">
        <v>5</v>
      </c>
      <c r="T86" s="23">
        <v>6</v>
      </c>
      <c r="U86" s="40">
        <v>1</v>
      </c>
      <c r="W86">
        <v>4</v>
      </c>
      <c r="X86" s="23">
        <v>6</v>
      </c>
      <c r="Z86" s="23"/>
    </row>
    <row r="87" spans="1:39" ht="24.75" thickBot="1">
      <c r="A87" t="s">
        <v>85</v>
      </c>
      <c r="B87" s="85"/>
      <c r="C87" s="49" t="s">
        <v>72</v>
      </c>
      <c r="D87" s="98">
        <f t="shared" si="14"/>
        <v>0.5</v>
      </c>
      <c r="E87" s="44">
        <v>3</v>
      </c>
      <c r="F87" s="44">
        <v>1</v>
      </c>
      <c r="G87" s="99">
        <f t="shared" si="15"/>
        <v>8.3333333333333329E-2</v>
      </c>
      <c r="H87" s="98"/>
      <c r="I87" s="44"/>
      <c r="J87" s="44"/>
      <c r="K87" s="99"/>
      <c r="L87" s="46">
        <v>3</v>
      </c>
      <c r="M87" s="23"/>
      <c r="O87" s="52"/>
      <c r="P87" s="23" t="s">
        <v>96</v>
      </c>
      <c r="Q87" s="40">
        <v>2</v>
      </c>
      <c r="S87">
        <v>5</v>
      </c>
      <c r="T87" s="23">
        <v>6</v>
      </c>
      <c r="U87" s="40">
        <v>1</v>
      </c>
      <c r="W87">
        <v>4</v>
      </c>
      <c r="X87" s="23">
        <v>6</v>
      </c>
      <c r="Z87" s="23"/>
      <c r="AB87" s="65" t="s">
        <v>280</v>
      </c>
      <c r="AC87" s="21"/>
      <c r="AD87" s="21"/>
      <c r="AE87" s="21"/>
      <c r="AF87" s="21"/>
      <c r="AG87" s="21"/>
      <c r="AH87" s="21" t="s">
        <v>52</v>
      </c>
      <c r="AI87" s="21">
        <f>COUNTA(AI89:AI97)</f>
        <v>4</v>
      </c>
      <c r="AJ87" s="21"/>
      <c r="AK87" s="21"/>
      <c r="AL87" s="21"/>
      <c r="AM87" s="22"/>
    </row>
    <row r="88" spans="1:39" ht="19.5" thickBot="1">
      <c r="B88" s="85"/>
      <c r="C88" s="52" t="s">
        <v>58</v>
      </c>
      <c r="D88" s="98">
        <f t="shared" si="14"/>
        <v>0.33333333333333331</v>
      </c>
      <c r="E88" s="44">
        <v>2</v>
      </c>
      <c r="F88" s="44">
        <v>1</v>
      </c>
      <c r="G88" s="99">
        <f t="shared" si="15"/>
        <v>5.5555555555555552E-2</v>
      </c>
      <c r="H88" s="98"/>
      <c r="I88" s="44"/>
      <c r="J88" s="44"/>
      <c r="K88" s="99"/>
      <c r="L88" s="46">
        <v>3</v>
      </c>
      <c r="M88" s="23"/>
      <c r="O88" s="52"/>
      <c r="P88" s="23" t="s">
        <v>97</v>
      </c>
      <c r="Q88" s="40">
        <v>2</v>
      </c>
      <c r="S88">
        <v>5</v>
      </c>
      <c r="T88" s="23">
        <v>6</v>
      </c>
      <c r="U88" s="40">
        <v>1</v>
      </c>
      <c r="W88">
        <v>4</v>
      </c>
      <c r="X88" s="23">
        <v>6</v>
      </c>
      <c r="Z88" s="23"/>
      <c r="AB88" s="52"/>
      <c r="AC88" s="48"/>
      <c r="AD88" s="61" t="s">
        <v>299</v>
      </c>
      <c r="AE88" s="61" t="s">
        <v>77</v>
      </c>
      <c r="AF88" s="61" t="s">
        <v>78</v>
      </c>
      <c r="AG88" s="62" t="s">
        <v>297</v>
      </c>
      <c r="AH88" s="63" t="s">
        <v>299</v>
      </c>
      <c r="AI88" s="61" t="s">
        <v>81</v>
      </c>
      <c r="AJ88" s="61" t="s">
        <v>82</v>
      </c>
      <c r="AK88" s="62" t="s">
        <v>297</v>
      </c>
      <c r="AL88" s="64" t="s">
        <v>84</v>
      </c>
      <c r="AM88" s="23"/>
    </row>
    <row r="89" spans="1:39">
      <c r="B89" s="84" t="s">
        <v>75</v>
      </c>
      <c r="C89" s="52" t="s">
        <v>59</v>
      </c>
      <c r="D89" s="98">
        <f t="shared" si="14"/>
        <v>0.66666666666666663</v>
      </c>
      <c r="E89" s="47">
        <v>4</v>
      </c>
      <c r="F89" s="44">
        <v>1</v>
      </c>
      <c r="G89" s="99">
        <f>D89*3/6</f>
        <v>0.33333333333333331</v>
      </c>
      <c r="H89" s="98">
        <f>I89/6</f>
        <v>0.33333333333333331</v>
      </c>
      <c r="I89" s="47">
        <v>2</v>
      </c>
      <c r="J89" s="44">
        <v>1</v>
      </c>
      <c r="K89" s="99">
        <f>H89*3/6</f>
        <v>0.16666666666666666</v>
      </c>
      <c r="L89" s="46">
        <v>16</v>
      </c>
      <c r="M89" s="23"/>
      <c r="O89" s="52"/>
      <c r="P89" s="23" t="s">
        <v>100</v>
      </c>
      <c r="Q89" s="40">
        <v>1</v>
      </c>
      <c r="S89">
        <v>3</v>
      </c>
      <c r="T89" s="23">
        <v>6</v>
      </c>
      <c r="U89" s="40"/>
      <c r="X89" s="23">
        <v>6</v>
      </c>
      <c r="Z89" s="23"/>
      <c r="AB89" s="52" t="s">
        <v>263</v>
      </c>
      <c r="AC89" s="45" t="s">
        <v>90</v>
      </c>
      <c r="AD89" s="264">
        <f>AE89/6</f>
        <v>0.33333333333333331</v>
      </c>
      <c r="AE89" s="44">
        <v>2</v>
      </c>
      <c r="AF89" s="44">
        <v>1</v>
      </c>
      <c r="AG89" s="104">
        <f>AD89*1/6</f>
        <v>5.5555555555555552E-2</v>
      </c>
      <c r="AH89" s="98">
        <f>AI89/6</f>
        <v>0</v>
      </c>
      <c r="AI89" s="70"/>
      <c r="AJ89" s="44"/>
      <c r="AK89" s="104"/>
      <c r="AL89" s="66">
        <v>3</v>
      </c>
      <c r="AM89" s="23"/>
    </row>
    <row r="90" spans="1:39">
      <c r="B90" s="89" t="s">
        <v>269</v>
      </c>
      <c r="C90" s="52" t="s">
        <v>60</v>
      </c>
      <c r="D90" s="98">
        <f t="shared" si="14"/>
        <v>0.66666666666666663</v>
      </c>
      <c r="E90" s="47">
        <v>4</v>
      </c>
      <c r="F90" s="44">
        <v>1</v>
      </c>
      <c r="G90" s="99">
        <f t="shared" ref="G90:G91" si="16">D90*3/6</f>
        <v>0.33333333333333331</v>
      </c>
      <c r="H90" s="98">
        <f t="shared" ref="H90:H92" si="17">I90/6</f>
        <v>0.33333333333333331</v>
      </c>
      <c r="I90" s="47">
        <v>2</v>
      </c>
      <c r="J90" s="44">
        <v>1</v>
      </c>
      <c r="K90" s="99">
        <f t="shared" ref="K90:K91" si="18">H90*3/6</f>
        <v>0.16666666666666666</v>
      </c>
      <c r="L90" s="46">
        <v>16</v>
      </c>
      <c r="M90" s="23"/>
      <c r="O90" s="52" t="s">
        <v>105</v>
      </c>
      <c r="P90" s="23" t="s">
        <v>106</v>
      </c>
      <c r="Q90" s="40">
        <v>2</v>
      </c>
      <c r="S90">
        <v>5</v>
      </c>
      <c r="T90" s="23">
        <v>8</v>
      </c>
      <c r="U90" s="40">
        <v>1</v>
      </c>
      <c r="W90">
        <v>2</v>
      </c>
      <c r="X90" s="23">
        <v>8</v>
      </c>
      <c r="Z90" s="23"/>
      <c r="AB90" s="52"/>
      <c r="AC90" s="45" t="s">
        <v>94</v>
      </c>
      <c r="AD90" s="264">
        <f t="shared" ref="AD90:AD97" si="19">AE90/6</f>
        <v>0.33333333333333331</v>
      </c>
      <c r="AE90" s="44">
        <v>2</v>
      </c>
      <c r="AF90" s="44">
        <v>1</v>
      </c>
      <c r="AG90" s="104">
        <f t="shared" ref="AG90:AG92" si="20">AD90*1/6</f>
        <v>5.5555555555555552E-2</v>
      </c>
      <c r="AH90" s="98">
        <f t="shared" ref="AH90:AH97" si="21">AI90/6</f>
        <v>0</v>
      </c>
      <c r="AI90" s="44"/>
      <c r="AJ90" s="44"/>
      <c r="AK90" s="104"/>
      <c r="AL90" s="66">
        <v>3</v>
      </c>
      <c r="AM90" s="23"/>
    </row>
    <row r="91" spans="1:39">
      <c r="B91" s="89" t="s">
        <v>270</v>
      </c>
      <c r="C91" s="52" t="s">
        <v>61</v>
      </c>
      <c r="D91" s="98">
        <f t="shared" si="14"/>
        <v>0.66666666666666663</v>
      </c>
      <c r="E91" s="47">
        <v>4</v>
      </c>
      <c r="F91" s="44">
        <v>1</v>
      </c>
      <c r="G91" s="99">
        <f t="shared" si="16"/>
        <v>0.33333333333333331</v>
      </c>
      <c r="H91" s="98">
        <f t="shared" si="17"/>
        <v>0.33333333333333331</v>
      </c>
      <c r="I91" s="47">
        <v>2</v>
      </c>
      <c r="J91" s="44">
        <v>1</v>
      </c>
      <c r="K91" s="99">
        <f t="shared" si="18"/>
        <v>0.16666666666666666</v>
      </c>
      <c r="L91" s="46">
        <v>20</v>
      </c>
      <c r="M91" s="23"/>
      <c r="O91" s="52"/>
      <c r="P91" s="23" t="s">
        <v>107</v>
      </c>
      <c r="Q91" s="40">
        <v>1</v>
      </c>
      <c r="S91">
        <v>3</v>
      </c>
      <c r="T91" s="23">
        <v>8</v>
      </c>
      <c r="U91" s="40">
        <v>1</v>
      </c>
      <c r="W91">
        <v>2</v>
      </c>
      <c r="X91" s="23">
        <v>8</v>
      </c>
      <c r="Z91" s="23"/>
      <c r="AB91" s="86" t="s">
        <v>268</v>
      </c>
      <c r="AC91" s="45" t="s">
        <v>98</v>
      </c>
      <c r="AD91" s="104">
        <f t="shared" si="19"/>
        <v>0.33333333333333331</v>
      </c>
      <c r="AE91" s="44">
        <v>2</v>
      </c>
      <c r="AF91" s="44">
        <v>1</v>
      </c>
      <c r="AG91" s="104">
        <f t="shared" si="20"/>
        <v>5.5555555555555552E-2</v>
      </c>
      <c r="AH91" s="98">
        <f t="shared" si="21"/>
        <v>0</v>
      </c>
      <c r="AI91" s="44"/>
      <c r="AJ91" s="44"/>
      <c r="AK91" s="104"/>
      <c r="AL91" s="66">
        <v>3</v>
      </c>
      <c r="AM91" s="23"/>
    </row>
    <row r="92" spans="1:39" ht="19.5" thickBot="1">
      <c r="B92" s="84"/>
      <c r="C92" s="52" t="s">
        <v>261</v>
      </c>
      <c r="D92" s="98">
        <f t="shared" si="14"/>
        <v>0.5</v>
      </c>
      <c r="E92" s="44">
        <v>3</v>
      </c>
      <c r="F92" s="44">
        <v>6</v>
      </c>
      <c r="G92" s="99">
        <f>D92*1/3</f>
        <v>0.16666666666666666</v>
      </c>
      <c r="H92" s="98">
        <f t="shared" si="17"/>
        <v>0.5</v>
      </c>
      <c r="I92" s="44">
        <v>3</v>
      </c>
      <c r="J92" s="44">
        <v>3</v>
      </c>
      <c r="K92" s="99">
        <f>H92*2/6</f>
        <v>0.16666666666666666</v>
      </c>
      <c r="L92" s="46">
        <v>2</v>
      </c>
      <c r="M92" s="23"/>
      <c r="O92" s="52"/>
      <c r="P92" s="42" t="s">
        <v>108</v>
      </c>
      <c r="Q92" s="41">
        <v>1</v>
      </c>
      <c r="R92" s="26"/>
      <c r="S92" s="26">
        <v>3</v>
      </c>
      <c r="T92" s="42">
        <v>8</v>
      </c>
      <c r="U92" s="41">
        <v>1</v>
      </c>
      <c r="V92" s="26"/>
      <c r="W92" s="26">
        <v>2</v>
      </c>
      <c r="X92" s="42">
        <v>8</v>
      </c>
      <c r="Z92" s="23"/>
      <c r="AB92" s="86"/>
      <c r="AC92" s="71" t="s">
        <v>267</v>
      </c>
      <c r="AD92" s="104">
        <f t="shared" si="19"/>
        <v>0.33333333333333331</v>
      </c>
      <c r="AE92" s="67">
        <v>2</v>
      </c>
      <c r="AF92" s="67">
        <v>1</v>
      </c>
      <c r="AG92" s="104">
        <f t="shared" si="20"/>
        <v>5.5555555555555552E-2</v>
      </c>
      <c r="AH92" s="98">
        <f t="shared" si="21"/>
        <v>0</v>
      </c>
      <c r="AI92" s="67"/>
      <c r="AJ92" s="67"/>
      <c r="AK92" s="105"/>
      <c r="AL92" s="69">
        <v>3</v>
      </c>
      <c r="AM92" s="23"/>
    </row>
    <row r="93" spans="1:39" ht="19.5" thickBot="1">
      <c r="A93" t="s">
        <v>85</v>
      </c>
      <c r="B93" s="94" t="s">
        <v>270</v>
      </c>
      <c r="C93" s="95" t="s">
        <v>260</v>
      </c>
      <c r="D93" s="98">
        <f t="shared" si="14"/>
        <v>0.33333333333333331</v>
      </c>
      <c r="E93" s="76">
        <v>2</v>
      </c>
      <c r="F93" s="76">
        <v>2</v>
      </c>
      <c r="G93" s="99">
        <f>D93*1/6</f>
        <v>5.5555555555555552E-2</v>
      </c>
      <c r="H93" s="101"/>
      <c r="I93" s="76"/>
      <c r="J93" s="76"/>
      <c r="K93" s="100"/>
      <c r="L93" s="46">
        <v>3</v>
      </c>
      <c r="M93" s="23"/>
      <c r="O93" s="40"/>
      <c r="P93" s="54">
        <f>COUNTA(P60:P92)</f>
        <v>33</v>
      </c>
      <c r="Q93" s="54">
        <f>SUM(Q60:Q92)</f>
        <v>61</v>
      </c>
      <c r="R93" s="54">
        <f>SUM(R60:R92)</f>
        <v>0</v>
      </c>
      <c r="S93" s="54">
        <f>SUM(S60:S92)</f>
        <v>155</v>
      </c>
      <c r="T93" s="54"/>
      <c r="U93" s="54">
        <f>SUM(U60:U92)</f>
        <v>30</v>
      </c>
      <c r="V93" s="54">
        <f>SUM(V60:V92)</f>
        <v>0</v>
      </c>
      <c r="W93" s="54">
        <f>SUM(W60:W92)</f>
        <v>114</v>
      </c>
      <c r="X93" s="54"/>
      <c r="Z93" s="23"/>
      <c r="AB93" s="52"/>
      <c r="AC93" s="45" t="s">
        <v>109</v>
      </c>
      <c r="AD93" s="264">
        <f t="shared" si="19"/>
        <v>0.5</v>
      </c>
      <c r="AE93" s="47">
        <v>3</v>
      </c>
      <c r="AF93" s="44">
        <v>1</v>
      </c>
      <c r="AG93" s="104">
        <f>AD93*3/6</f>
        <v>0.25</v>
      </c>
      <c r="AH93" s="98">
        <f t="shared" si="21"/>
        <v>0.33333333333333331</v>
      </c>
      <c r="AI93" s="47">
        <v>2</v>
      </c>
      <c r="AJ93" s="44">
        <v>1</v>
      </c>
      <c r="AK93" s="104">
        <f>AH93*3/6</f>
        <v>0.16666666666666666</v>
      </c>
      <c r="AL93" s="66">
        <v>16</v>
      </c>
      <c r="AM93" s="23"/>
    </row>
    <row r="94" spans="1:39" ht="19.5" thickBot="1">
      <c r="B94" s="40"/>
      <c r="C94" s="54">
        <f>COUNTA(C83:C93)</f>
        <v>11</v>
      </c>
      <c r="D94" s="102">
        <f>SUM(D83:D93)</f>
        <v>5.4999999999999991</v>
      </c>
      <c r="E94" s="54">
        <f>SUM(E83:E93)</f>
        <v>33</v>
      </c>
      <c r="F94" s="103"/>
      <c r="G94" s="102">
        <f>SUM(G83:G93)</f>
        <v>1.6666666666666665</v>
      </c>
      <c r="H94" s="102">
        <f>SUM(H83:H93)</f>
        <v>1.5</v>
      </c>
      <c r="I94" s="54">
        <f>SUM(I83:I93)</f>
        <v>9</v>
      </c>
      <c r="J94" s="54"/>
      <c r="K94" s="102">
        <f>SUM(K89:K92)</f>
        <v>0.66666666666666663</v>
      </c>
      <c r="M94" s="23"/>
      <c r="O94" s="41"/>
      <c r="P94" s="26"/>
      <c r="Q94" s="92">
        <f>Q93/$P$93</f>
        <v>1.8484848484848484</v>
      </c>
      <c r="R94" s="92">
        <f t="shared" ref="R94:T94" si="22">R93/$P$93</f>
        <v>0</v>
      </c>
      <c r="S94" s="92">
        <f t="shared" si="22"/>
        <v>4.6969696969696972</v>
      </c>
      <c r="T94" s="92">
        <f t="shared" si="22"/>
        <v>0</v>
      </c>
      <c r="U94" s="92">
        <f>U93/$V$58</f>
        <v>1</v>
      </c>
      <c r="V94" s="92">
        <f t="shared" ref="V94:X94" si="23">V93/$V$58</f>
        <v>0</v>
      </c>
      <c r="W94" s="92">
        <f t="shared" si="23"/>
        <v>3.8</v>
      </c>
      <c r="X94" s="92">
        <f t="shared" si="23"/>
        <v>0</v>
      </c>
      <c r="Y94" s="26"/>
      <c r="Z94" s="42"/>
      <c r="AB94" s="52"/>
      <c r="AC94" s="45" t="s">
        <v>119</v>
      </c>
      <c r="AD94" s="264">
        <f t="shared" si="19"/>
        <v>0.33333333333333331</v>
      </c>
      <c r="AE94" s="47">
        <v>2</v>
      </c>
      <c r="AF94" s="44">
        <v>1</v>
      </c>
      <c r="AG94" s="104">
        <f t="shared" ref="AG94:AG97" si="24">AD94*3/6</f>
        <v>0.16666666666666666</v>
      </c>
      <c r="AH94" s="98">
        <f t="shared" si="21"/>
        <v>0</v>
      </c>
      <c r="AI94" s="44"/>
      <c r="AJ94" s="44"/>
      <c r="AK94" s="104">
        <f t="shared" ref="AK94:AK97" si="25">AH94*3/6</f>
        <v>0</v>
      </c>
      <c r="AL94" s="66">
        <v>16</v>
      </c>
      <c r="AM94" s="23"/>
    </row>
    <row r="95" spans="1:39" ht="19.5" thickBot="1">
      <c r="B95" s="41"/>
      <c r="C95" s="26"/>
      <c r="D95" s="92">
        <f>D94/$C$94</f>
        <v>0.49999999999999994</v>
      </c>
      <c r="E95" s="92">
        <f t="shared" ref="E95:G95" si="26">E94/$C$94</f>
        <v>3</v>
      </c>
      <c r="F95" s="92">
        <f t="shared" si="26"/>
        <v>0</v>
      </c>
      <c r="G95" s="92">
        <f t="shared" si="26"/>
        <v>0.15151515151515149</v>
      </c>
      <c r="H95" s="92">
        <f>H94/$I$81</f>
        <v>0.375</v>
      </c>
      <c r="I95" s="92">
        <f t="shared" ref="I95:K95" si="27">I94/$I$81</f>
        <v>2.25</v>
      </c>
      <c r="J95" s="92">
        <f t="shared" si="27"/>
        <v>0</v>
      </c>
      <c r="K95" s="92">
        <f t="shared" si="27"/>
        <v>0.16666666666666666</v>
      </c>
      <c r="L95" s="26"/>
      <c r="M95" s="42"/>
      <c r="AB95" s="52" t="s">
        <v>128</v>
      </c>
      <c r="AC95" s="45" t="s">
        <v>129</v>
      </c>
      <c r="AD95" s="104">
        <f t="shared" si="19"/>
        <v>0.66666666666666663</v>
      </c>
      <c r="AE95" s="47">
        <v>4</v>
      </c>
      <c r="AF95" s="44">
        <v>1</v>
      </c>
      <c r="AG95" s="104">
        <f t="shared" si="24"/>
        <v>0.33333333333333331</v>
      </c>
      <c r="AH95" s="98">
        <f t="shared" si="21"/>
        <v>0.33333333333333331</v>
      </c>
      <c r="AI95" s="47">
        <v>2</v>
      </c>
      <c r="AJ95" s="44">
        <v>1</v>
      </c>
      <c r="AK95" s="104">
        <f t="shared" si="25"/>
        <v>0.16666666666666666</v>
      </c>
      <c r="AL95" s="66">
        <v>20</v>
      </c>
      <c r="AM95" s="23"/>
    </row>
    <row r="96" spans="1:39">
      <c r="AB96" s="52"/>
      <c r="AC96" s="45" t="s">
        <v>130</v>
      </c>
      <c r="AD96" s="104">
        <f t="shared" si="19"/>
        <v>0.66666666666666663</v>
      </c>
      <c r="AE96" s="47">
        <v>4</v>
      </c>
      <c r="AF96" s="44">
        <v>1</v>
      </c>
      <c r="AG96" s="104">
        <f t="shared" si="24"/>
        <v>0.33333333333333331</v>
      </c>
      <c r="AH96" s="98">
        <f t="shared" si="21"/>
        <v>0.33333333333333331</v>
      </c>
      <c r="AI96" s="47">
        <v>2</v>
      </c>
      <c r="AJ96" s="44">
        <v>1</v>
      </c>
      <c r="AK96" s="104">
        <f t="shared" si="25"/>
        <v>0.16666666666666666</v>
      </c>
      <c r="AL96" s="66">
        <v>30</v>
      </c>
      <c r="AM96" s="23"/>
    </row>
    <row r="97" spans="15:39" ht="19.5" thickBot="1">
      <c r="AB97" s="52"/>
      <c r="AC97" s="73" t="s">
        <v>131</v>
      </c>
      <c r="AD97" s="104">
        <f t="shared" si="19"/>
        <v>0.66666666666666663</v>
      </c>
      <c r="AE97" s="75">
        <v>4</v>
      </c>
      <c r="AF97" s="76">
        <v>1</v>
      </c>
      <c r="AG97" s="104">
        <f t="shared" si="24"/>
        <v>0.33333333333333331</v>
      </c>
      <c r="AH97" s="98">
        <f t="shared" si="21"/>
        <v>0.33333333333333331</v>
      </c>
      <c r="AI97" s="75">
        <v>2</v>
      </c>
      <c r="AJ97" s="76">
        <v>1</v>
      </c>
      <c r="AK97" s="104">
        <f t="shared" si="25"/>
        <v>0.16666666666666666</v>
      </c>
      <c r="AL97" s="66">
        <v>20</v>
      </c>
      <c r="AM97" s="23"/>
    </row>
    <row r="98" spans="15:39" ht="24.75" thickBot="1">
      <c r="O98" s="65" t="s">
        <v>277</v>
      </c>
      <c r="P98" s="21"/>
      <c r="Q98" s="21"/>
      <c r="R98" s="21"/>
      <c r="S98" s="21"/>
      <c r="T98" s="21"/>
      <c r="U98" s="21" t="s">
        <v>52</v>
      </c>
      <c r="V98" s="21">
        <f>COUNTA(V100:V115)</f>
        <v>4</v>
      </c>
      <c r="W98" s="21"/>
      <c r="X98" s="21"/>
      <c r="Y98" s="21"/>
      <c r="Z98" s="22"/>
      <c r="AB98" s="40"/>
      <c r="AC98" s="54">
        <f>COUNTA(AC89:AC97)</f>
        <v>9</v>
      </c>
      <c r="AD98" s="102">
        <f t="shared" ref="AD98:AK98" si="28">SUM(AD89:AD97)</f>
        <v>4.1666666666666661</v>
      </c>
      <c r="AE98" s="54">
        <f t="shared" si="28"/>
        <v>25</v>
      </c>
      <c r="AF98" s="54">
        <f t="shared" si="28"/>
        <v>9</v>
      </c>
      <c r="AG98" s="102">
        <f t="shared" si="28"/>
        <v>1.6388888888888886</v>
      </c>
      <c r="AH98" s="102">
        <f t="shared" si="28"/>
        <v>1.3333333333333333</v>
      </c>
      <c r="AI98" s="54">
        <f t="shared" si="28"/>
        <v>8</v>
      </c>
      <c r="AJ98" s="54">
        <f t="shared" si="28"/>
        <v>4</v>
      </c>
      <c r="AK98" s="102">
        <f t="shared" si="28"/>
        <v>0.66666666666666663</v>
      </c>
      <c r="AM98" s="23"/>
    </row>
    <row r="99" spans="15:39" ht="19.5" thickBot="1">
      <c r="O99" s="52"/>
      <c r="P99" s="21"/>
      <c r="Q99" s="56" t="s">
        <v>299</v>
      </c>
      <c r="R99" s="57" t="s">
        <v>77</v>
      </c>
      <c r="S99" s="57" t="s">
        <v>78</v>
      </c>
      <c r="T99" s="58" t="s">
        <v>297</v>
      </c>
      <c r="U99" s="59" t="s">
        <v>299</v>
      </c>
      <c r="V99" s="57" t="s">
        <v>81</v>
      </c>
      <c r="W99" s="57" t="s">
        <v>82</v>
      </c>
      <c r="X99" s="58" t="s">
        <v>297</v>
      </c>
      <c r="Y99" s="60" t="s">
        <v>84</v>
      </c>
      <c r="Z99" s="23"/>
      <c r="AB99" s="41"/>
      <c r="AC99" s="26"/>
      <c r="AD99" s="92">
        <f>AD98/$AC$98</f>
        <v>0.46296296296296291</v>
      </c>
      <c r="AE99" s="92">
        <f t="shared" ref="AE99:AG99" si="29">AE98/$AC$98</f>
        <v>2.7777777777777777</v>
      </c>
      <c r="AF99" s="92">
        <f t="shared" si="29"/>
        <v>1</v>
      </c>
      <c r="AG99" s="92">
        <f t="shared" si="29"/>
        <v>0.18209876543209874</v>
      </c>
      <c r="AH99" s="92">
        <f>AH98/$AI$87</f>
        <v>0.33333333333333331</v>
      </c>
      <c r="AI99" s="92">
        <f t="shared" ref="AI99:AK99" si="30">AI98/$AI$87</f>
        <v>2</v>
      </c>
      <c r="AJ99" s="92">
        <f t="shared" si="30"/>
        <v>1</v>
      </c>
      <c r="AK99" s="92">
        <f t="shared" si="30"/>
        <v>0.16666666666666666</v>
      </c>
      <c r="AL99" s="26"/>
      <c r="AM99" s="42"/>
    </row>
    <row r="100" spans="15:39">
      <c r="O100" s="52" t="s">
        <v>86</v>
      </c>
      <c r="P100" s="45" t="s">
        <v>90</v>
      </c>
      <c r="Q100" s="98">
        <f>R100/6</f>
        <v>0.33333333333333331</v>
      </c>
      <c r="R100" s="44">
        <v>2</v>
      </c>
      <c r="S100" s="44">
        <v>1</v>
      </c>
      <c r="T100" s="99">
        <f>Q100*1/6</f>
        <v>5.5555555555555552E-2</v>
      </c>
      <c r="U100" s="98"/>
      <c r="V100" s="44"/>
      <c r="W100" s="44"/>
      <c r="X100" s="99"/>
      <c r="Y100" s="46">
        <v>3</v>
      </c>
      <c r="Z100" s="23"/>
    </row>
    <row r="101" spans="15:39">
      <c r="O101" s="52"/>
      <c r="P101" s="45" t="s">
        <v>94</v>
      </c>
      <c r="Q101" s="98">
        <f t="shared" ref="Q101:Q115" si="31">R101/6</f>
        <v>0.33333333333333331</v>
      </c>
      <c r="R101" s="44">
        <v>2</v>
      </c>
      <c r="S101" s="44">
        <v>1</v>
      </c>
      <c r="T101" s="99">
        <f t="shared" ref="T101:T111" si="32">Q101*1/6</f>
        <v>5.5555555555555552E-2</v>
      </c>
      <c r="U101" s="98"/>
      <c r="V101" s="44"/>
      <c r="W101" s="44"/>
      <c r="X101" s="99"/>
      <c r="Y101" s="46">
        <v>3</v>
      </c>
      <c r="Z101" s="23"/>
    </row>
    <row r="102" spans="15:39">
      <c r="O102" s="52"/>
      <c r="P102" s="45" t="s">
        <v>98</v>
      </c>
      <c r="Q102" s="98">
        <f t="shared" si="31"/>
        <v>0.33333333333333331</v>
      </c>
      <c r="R102" s="44">
        <v>2</v>
      </c>
      <c r="S102" s="44">
        <v>1</v>
      </c>
      <c r="T102" s="99">
        <f t="shared" si="32"/>
        <v>5.5555555555555552E-2</v>
      </c>
      <c r="U102" s="98"/>
      <c r="V102" s="44"/>
      <c r="W102" s="44"/>
      <c r="X102" s="99"/>
      <c r="Y102" s="46">
        <v>3</v>
      </c>
      <c r="Z102" s="23"/>
      <c r="AE102" s="3"/>
    </row>
    <row r="103" spans="15:39">
      <c r="O103" s="52"/>
      <c r="P103" s="45" t="s">
        <v>99</v>
      </c>
      <c r="Q103" s="98">
        <f t="shared" si="31"/>
        <v>0.33333333333333331</v>
      </c>
      <c r="R103" s="44">
        <v>2</v>
      </c>
      <c r="S103" s="44">
        <v>1</v>
      </c>
      <c r="T103" s="99">
        <f t="shared" si="32"/>
        <v>5.5555555555555552E-2</v>
      </c>
      <c r="U103" s="98"/>
      <c r="V103" s="44"/>
      <c r="W103" s="44"/>
      <c r="X103" s="99"/>
      <c r="Y103" s="46">
        <v>3</v>
      </c>
      <c r="Z103" s="23"/>
    </row>
    <row r="104" spans="15:39">
      <c r="O104" s="52" t="s">
        <v>101</v>
      </c>
      <c r="P104" s="45" t="s">
        <v>90</v>
      </c>
      <c r="Q104" s="98">
        <f t="shared" si="31"/>
        <v>0.33333333333333331</v>
      </c>
      <c r="R104" s="44">
        <v>2</v>
      </c>
      <c r="S104" s="44">
        <v>1</v>
      </c>
      <c r="T104" s="99">
        <f t="shared" si="32"/>
        <v>5.5555555555555552E-2</v>
      </c>
      <c r="U104" s="98"/>
      <c r="V104" s="44"/>
      <c r="W104" s="44"/>
      <c r="X104" s="99"/>
      <c r="Y104" s="46">
        <v>3</v>
      </c>
      <c r="Z104" s="23"/>
    </row>
    <row r="105" spans="15:39">
      <c r="O105" s="52"/>
      <c r="P105" s="45" t="s">
        <v>94</v>
      </c>
      <c r="Q105" s="98">
        <f t="shared" si="31"/>
        <v>0.33333333333333331</v>
      </c>
      <c r="R105" s="44">
        <v>2</v>
      </c>
      <c r="S105" s="44">
        <v>1</v>
      </c>
      <c r="T105" s="99">
        <f t="shared" si="32"/>
        <v>5.5555555555555552E-2</v>
      </c>
      <c r="U105" s="98"/>
      <c r="V105" s="44"/>
      <c r="W105" s="44"/>
      <c r="X105" s="99"/>
      <c r="Y105" s="46">
        <v>3</v>
      </c>
      <c r="Z105" s="23"/>
    </row>
    <row r="106" spans="15:39">
      <c r="O106" s="52"/>
      <c r="P106" s="45" t="s">
        <v>98</v>
      </c>
      <c r="Q106" s="98">
        <f t="shared" si="31"/>
        <v>0.33333333333333331</v>
      </c>
      <c r="R106" s="44">
        <v>2</v>
      </c>
      <c r="S106" s="44">
        <v>1</v>
      </c>
      <c r="T106" s="99">
        <f t="shared" si="32"/>
        <v>5.5555555555555552E-2</v>
      </c>
      <c r="U106" s="98"/>
      <c r="V106" s="44"/>
      <c r="W106" s="44"/>
      <c r="X106" s="99"/>
      <c r="Y106" s="46">
        <v>3</v>
      </c>
      <c r="Z106" s="23"/>
    </row>
    <row r="107" spans="15:39">
      <c r="O107" s="52"/>
      <c r="P107" s="45" t="s">
        <v>99</v>
      </c>
      <c r="Q107" s="98">
        <f t="shared" si="31"/>
        <v>0.33333333333333331</v>
      </c>
      <c r="R107" s="44">
        <v>2</v>
      </c>
      <c r="S107" s="44">
        <v>1</v>
      </c>
      <c r="T107" s="99">
        <f t="shared" si="32"/>
        <v>5.5555555555555552E-2</v>
      </c>
      <c r="U107" s="98"/>
      <c r="V107" s="44"/>
      <c r="W107" s="44"/>
      <c r="X107" s="99"/>
      <c r="Y107" s="46">
        <v>3</v>
      </c>
      <c r="Z107" s="23"/>
    </row>
    <row r="108" spans="15:39">
      <c r="O108" s="52" t="s">
        <v>102</v>
      </c>
      <c r="P108" s="45" t="s">
        <v>90</v>
      </c>
      <c r="Q108" s="98">
        <f t="shared" si="31"/>
        <v>0.33333333333333331</v>
      </c>
      <c r="R108" s="44">
        <v>2</v>
      </c>
      <c r="S108" s="44">
        <v>1</v>
      </c>
      <c r="T108" s="99">
        <f t="shared" si="32"/>
        <v>5.5555555555555552E-2</v>
      </c>
      <c r="U108" s="98"/>
      <c r="V108" s="44"/>
      <c r="W108" s="44"/>
      <c r="X108" s="99"/>
      <c r="Y108" s="46">
        <v>3</v>
      </c>
      <c r="Z108" s="23"/>
    </row>
    <row r="109" spans="15:39">
      <c r="O109" s="52"/>
      <c r="P109" s="45" t="s">
        <v>94</v>
      </c>
      <c r="Q109" s="98">
        <f t="shared" si="31"/>
        <v>0.33333333333333331</v>
      </c>
      <c r="R109" s="44">
        <v>2</v>
      </c>
      <c r="S109" s="44">
        <v>1</v>
      </c>
      <c r="T109" s="99">
        <f t="shared" si="32"/>
        <v>5.5555555555555552E-2</v>
      </c>
      <c r="U109" s="98"/>
      <c r="V109" s="44"/>
      <c r="W109" s="44"/>
      <c r="X109" s="99"/>
      <c r="Y109" s="46">
        <v>3</v>
      </c>
      <c r="Z109" s="23"/>
    </row>
    <row r="110" spans="15:39">
      <c r="O110" s="52"/>
      <c r="P110" s="45" t="s">
        <v>98</v>
      </c>
      <c r="Q110" s="98">
        <f t="shared" si="31"/>
        <v>0.33333333333333331</v>
      </c>
      <c r="R110" s="44">
        <v>2</v>
      </c>
      <c r="S110" s="44">
        <v>1</v>
      </c>
      <c r="T110" s="99">
        <f t="shared" si="32"/>
        <v>5.5555555555555552E-2</v>
      </c>
      <c r="U110" s="98"/>
      <c r="V110" s="44"/>
      <c r="W110" s="44"/>
      <c r="X110" s="99"/>
      <c r="Y110" s="46">
        <v>3</v>
      </c>
      <c r="Z110" s="23"/>
    </row>
    <row r="111" spans="15:39">
      <c r="O111" s="52"/>
      <c r="P111" s="45" t="s">
        <v>99</v>
      </c>
      <c r="Q111" s="98">
        <f t="shared" si="31"/>
        <v>0.33333333333333331</v>
      </c>
      <c r="R111" s="44">
        <v>2</v>
      </c>
      <c r="S111" s="44">
        <v>1</v>
      </c>
      <c r="T111" s="99">
        <f t="shared" si="32"/>
        <v>5.5555555555555552E-2</v>
      </c>
      <c r="U111" s="98"/>
      <c r="V111" s="44"/>
      <c r="W111" s="44"/>
      <c r="X111" s="99"/>
      <c r="Y111" s="46">
        <v>3</v>
      </c>
      <c r="Z111" s="23"/>
    </row>
    <row r="112" spans="15:39">
      <c r="O112" s="52" t="s">
        <v>103</v>
      </c>
      <c r="P112" s="45" t="s">
        <v>59</v>
      </c>
      <c r="Q112" s="98">
        <f t="shared" si="31"/>
        <v>0.66666666666666663</v>
      </c>
      <c r="R112" s="47">
        <v>4</v>
      </c>
      <c r="S112" s="44">
        <v>1</v>
      </c>
      <c r="T112" s="99">
        <f>Q112*3/6</f>
        <v>0.33333333333333331</v>
      </c>
      <c r="U112" s="98">
        <f>V112/6</f>
        <v>0.33333333333333331</v>
      </c>
      <c r="V112" s="47">
        <v>2</v>
      </c>
      <c r="W112" s="44">
        <v>1</v>
      </c>
      <c r="X112" s="99">
        <f>U112*3/6</f>
        <v>0.16666666666666666</v>
      </c>
      <c r="Y112" s="46">
        <v>16</v>
      </c>
      <c r="Z112" s="23"/>
    </row>
    <row r="113" spans="15:26">
      <c r="O113" s="52"/>
      <c r="P113" s="45" t="s">
        <v>60</v>
      </c>
      <c r="Q113" s="98">
        <f t="shared" si="31"/>
        <v>0.66666666666666663</v>
      </c>
      <c r="R113" s="47">
        <v>4</v>
      </c>
      <c r="S113" s="44">
        <v>1</v>
      </c>
      <c r="T113" s="99">
        <f t="shared" ref="T113:T114" si="33">Q113*3/6</f>
        <v>0.33333333333333331</v>
      </c>
      <c r="U113" s="98">
        <f t="shared" ref="U113:U115" si="34">V113/6</f>
        <v>0.33333333333333331</v>
      </c>
      <c r="V113" s="47">
        <v>2</v>
      </c>
      <c r="W113" s="44">
        <v>1</v>
      </c>
      <c r="X113" s="99">
        <f t="shared" ref="X113:X114" si="35">U113*3/6</f>
        <v>0.16666666666666666</v>
      </c>
      <c r="Y113" s="46">
        <v>16</v>
      </c>
      <c r="Z113" s="23"/>
    </row>
    <row r="114" spans="15:26">
      <c r="O114" s="52"/>
      <c r="P114" s="45" t="s">
        <v>61</v>
      </c>
      <c r="Q114" s="98">
        <f t="shared" si="31"/>
        <v>0.66666666666666663</v>
      </c>
      <c r="R114" s="47">
        <v>4</v>
      </c>
      <c r="S114" s="44">
        <v>1</v>
      </c>
      <c r="T114" s="99">
        <f t="shared" si="33"/>
        <v>0.33333333333333331</v>
      </c>
      <c r="U114" s="98">
        <f t="shared" si="34"/>
        <v>0.33333333333333331</v>
      </c>
      <c r="V114" s="47">
        <v>2</v>
      </c>
      <c r="W114" s="44">
        <v>1</v>
      </c>
      <c r="X114" s="99">
        <f t="shared" si="35"/>
        <v>0.16666666666666666</v>
      </c>
      <c r="Y114" s="46">
        <v>16</v>
      </c>
      <c r="Z114" s="23"/>
    </row>
    <row r="115" spans="15:26" ht="19.5" thickBot="1">
      <c r="O115" s="52"/>
      <c r="P115" s="73" t="s">
        <v>104</v>
      </c>
      <c r="Q115" s="98">
        <f t="shared" si="31"/>
        <v>0.66666666666666663</v>
      </c>
      <c r="R115" s="76">
        <v>4</v>
      </c>
      <c r="S115" s="76">
        <v>1</v>
      </c>
      <c r="T115" s="99">
        <f>Q115*1/6</f>
        <v>0.1111111111111111</v>
      </c>
      <c r="U115" s="98">
        <f t="shared" si="34"/>
        <v>0.33333333333333331</v>
      </c>
      <c r="V115" s="76">
        <v>2</v>
      </c>
      <c r="W115" s="76">
        <v>1</v>
      </c>
      <c r="X115" s="99">
        <f>U115*1/6</f>
        <v>5.5555555555555552E-2</v>
      </c>
      <c r="Y115" s="66">
        <v>5</v>
      </c>
      <c r="Z115" s="23"/>
    </row>
    <row r="116" spans="15:26">
      <c r="O116" s="40"/>
      <c r="P116" s="54">
        <f>COUNTA(P100:P115)</f>
        <v>16</v>
      </c>
      <c r="Q116" s="102">
        <f t="shared" ref="Q116:X116" si="36">SUM(Q100:Q115)</f>
        <v>6.6666666666666679</v>
      </c>
      <c r="R116" s="54">
        <f t="shared" si="36"/>
        <v>40</v>
      </c>
      <c r="S116" s="54">
        <f t="shared" si="36"/>
        <v>16</v>
      </c>
      <c r="T116" s="102">
        <f t="shared" si="36"/>
        <v>1.7777777777777779</v>
      </c>
      <c r="U116" s="102">
        <f t="shared" si="36"/>
        <v>1.3333333333333333</v>
      </c>
      <c r="V116" s="54">
        <f t="shared" si="36"/>
        <v>8</v>
      </c>
      <c r="W116" s="54">
        <f t="shared" si="36"/>
        <v>4</v>
      </c>
      <c r="X116" s="102">
        <f t="shared" si="36"/>
        <v>0.55555555555555558</v>
      </c>
      <c r="Z116" s="23"/>
    </row>
    <row r="117" spans="15:26" ht="19.5" thickBot="1">
      <c r="O117" s="41"/>
      <c r="P117" s="26"/>
      <c r="Q117" s="92">
        <f>Q116/$P$116</f>
        <v>0.41666666666666674</v>
      </c>
      <c r="R117" s="92">
        <f t="shared" ref="R117:T117" si="37">R116/$P$116</f>
        <v>2.5</v>
      </c>
      <c r="S117" s="92">
        <f t="shared" si="37"/>
        <v>1</v>
      </c>
      <c r="T117" s="92">
        <f t="shared" si="37"/>
        <v>0.11111111111111112</v>
      </c>
      <c r="U117" s="92">
        <f>U116/$V$98</f>
        <v>0.33333333333333331</v>
      </c>
      <c r="V117" s="92">
        <f t="shared" ref="V117:X117" si="38">V116/$V$98</f>
        <v>2</v>
      </c>
      <c r="W117" s="92">
        <f t="shared" si="38"/>
        <v>1</v>
      </c>
      <c r="X117" s="92">
        <f t="shared" si="38"/>
        <v>0.1388888888888889</v>
      </c>
      <c r="Y117" s="26"/>
      <c r="Z117" s="42"/>
    </row>
  </sheetData>
  <phoneticPr fontId="1"/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M86"/>
  <sheetViews>
    <sheetView topLeftCell="A58" zoomScale="80" zoomScaleNormal="80" zoomScaleSheetLayoutView="20" workbookViewId="0">
      <selection activeCell="L38" sqref="L38"/>
    </sheetView>
  </sheetViews>
  <sheetFormatPr defaultRowHeight="18.75"/>
  <cols>
    <col min="2" max="2" width="20.5" bestFit="1" customWidth="1"/>
    <col min="3" max="3" width="30.75" bestFit="1" customWidth="1"/>
    <col min="4" max="6" width="12.375" bestFit="1" customWidth="1"/>
    <col min="7" max="7" width="11.75" bestFit="1" customWidth="1"/>
    <col min="8" max="9" width="12.875" bestFit="1" customWidth="1"/>
    <col min="10" max="10" width="11.5" bestFit="1" customWidth="1"/>
    <col min="11" max="11" width="12.375" bestFit="1" customWidth="1"/>
    <col min="12" max="12" width="18.5" bestFit="1" customWidth="1"/>
    <col min="14" max="14" width="7.625" customWidth="1"/>
    <col min="15" max="15" width="20.5" bestFit="1" customWidth="1"/>
    <col min="16" max="16" width="34.625" bestFit="1" customWidth="1"/>
    <col min="17" max="19" width="12.375" bestFit="1" customWidth="1"/>
    <col min="20" max="20" width="11.75" bestFit="1" customWidth="1"/>
    <col min="21" max="22" width="12.875" bestFit="1" customWidth="1"/>
    <col min="23" max="23" width="11.5" bestFit="1" customWidth="1"/>
    <col min="24" max="24" width="12.375" bestFit="1" customWidth="1"/>
    <col min="25" max="25" width="18.5" bestFit="1" customWidth="1"/>
    <col min="27" max="27" width="7.625" customWidth="1"/>
    <col min="28" max="28" width="20.5" bestFit="1" customWidth="1"/>
    <col min="29" max="29" width="34.625" bestFit="1" customWidth="1"/>
    <col min="30" max="32" width="12.375" bestFit="1" customWidth="1"/>
    <col min="33" max="33" width="11.75" bestFit="1" customWidth="1"/>
    <col min="34" max="35" width="12.875" bestFit="1" customWidth="1"/>
    <col min="36" max="36" width="11.5" bestFit="1" customWidth="1"/>
    <col min="37" max="37" width="12.375" bestFit="1" customWidth="1"/>
    <col min="38" max="38" width="18.5" bestFit="1" customWidth="1"/>
    <col min="41" max="41" width="20.5" bestFit="1" customWidth="1"/>
    <col min="42" max="42" width="34.625" bestFit="1" customWidth="1"/>
    <col min="43" max="45" width="12.375" bestFit="1" customWidth="1"/>
    <col min="46" max="46" width="11.75" bestFit="1" customWidth="1"/>
    <col min="47" max="48" width="12.875" bestFit="1" customWidth="1"/>
    <col min="49" max="49" width="11.5" bestFit="1" customWidth="1"/>
    <col min="50" max="50" width="12.375" bestFit="1" customWidth="1"/>
    <col min="51" max="51" width="18.5" bestFit="1" customWidth="1"/>
    <col min="54" max="54" width="20.5" bestFit="1" customWidth="1"/>
    <col min="55" max="55" width="34.625" bestFit="1" customWidth="1"/>
    <col min="56" max="58" width="12.375" bestFit="1" customWidth="1"/>
    <col min="59" max="59" width="11.75" bestFit="1" customWidth="1"/>
    <col min="60" max="61" width="12.875" bestFit="1" customWidth="1"/>
    <col min="62" max="62" width="11.5" bestFit="1" customWidth="1"/>
    <col min="63" max="63" width="12.375" bestFit="1" customWidth="1"/>
    <col min="64" max="64" width="18.5" bestFit="1" customWidth="1"/>
  </cols>
  <sheetData>
    <row r="1" spans="2:65" ht="19.5" thickBot="1"/>
    <row r="2" spans="2:65" ht="24.75" thickBot="1">
      <c r="B2" s="65" t="s">
        <v>412</v>
      </c>
      <c r="C2" s="21"/>
      <c r="D2" s="21"/>
      <c r="E2" s="21"/>
      <c r="F2" s="21"/>
      <c r="G2" s="21"/>
      <c r="H2" s="21" t="s">
        <v>52</v>
      </c>
      <c r="I2" s="21">
        <f>COUNTA(H4:I34)</f>
        <v>30</v>
      </c>
      <c r="J2" s="21"/>
      <c r="K2" s="21"/>
      <c r="L2" s="21"/>
      <c r="M2" s="22"/>
      <c r="O2" s="65" t="s">
        <v>283</v>
      </c>
      <c r="P2" s="21"/>
      <c r="Q2" s="21"/>
      <c r="R2" s="21"/>
      <c r="S2" s="21"/>
      <c r="T2" s="21"/>
      <c r="U2" s="21" t="s">
        <v>52</v>
      </c>
      <c r="V2" s="21">
        <f>COUNTA(U4:V32)</f>
        <v>21</v>
      </c>
      <c r="W2" s="21"/>
      <c r="X2" s="21"/>
      <c r="Y2" s="21"/>
      <c r="Z2" s="22"/>
      <c r="AB2" s="65" t="s">
        <v>286</v>
      </c>
      <c r="AC2" s="21"/>
      <c r="AD2" s="21"/>
      <c r="AE2" s="21"/>
      <c r="AF2" s="21"/>
      <c r="AG2" s="21"/>
      <c r="AH2" s="21" t="s">
        <v>52</v>
      </c>
      <c r="AI2" s="21">
        <f>COUNTA(AH4:AI26)</f>
        <v>14</v>
      </c>
      <c r="AJ2" s="21"/>
      <c r="AK2" s="21"/>
      <c r="AL2" s="21"/>
      <c r="AM2" s="22"/>
      <c r="AO2" s="65" t="s">
        <v>289</v>
      </c>
      <c r="AP2" s="21"/>
      <c r="AQ2" s="21"/>
      <c r="AR2" s="21"/>
      <c r="AS2" s="21"/>
      <c r="AT2" s="21"/>
      <c r="AU2" s="21" t="s">
        <v>52</v>
      </c>
      <c r="AV2" s="21">
        <f>COUNTA(AU4:AV27)</f>
        <v>14</v>
      </c>
      <c r="AW2" s="21"/>
      <c r="AX2" s="21"/>
      <c r="AY2" s="21"/>
      <c r="AZ2" s="22"/>
      <c r="BB2" s="65" t="s">
        <v>292</v>
      </c>
      <c r="BC2" s="21"/>
      <c r="BD2" s="21"/>
      <c r="BE2" s="21"/>
      <c r="BF2" s="21"/>
      <c r="BG2" s="21"/>
      <c r="BH2" s="21" t="s">
        <v>52</v>
      </c>
      <c r="BI2" s="21">
        <f>COUNTA(BH4:BI26)</f>
        <v>14</v>
      </c>
      <c r="BJ2" s="21"/>
      <c r="BK2" s="21"/>
      <c r="BL2" s="21"/>
      <c r="BM2" s="22"/>
    </row>
    <row r="3" spans="2:65" ht="19.5" thickBot="1">
      <c r="B3" s="40"/>
      <c r="C3" s="48"/>
      <c r="D3" s="63" t="s">
        <v>76</v>
      </c>
      <c r="E3" s="61" t="s">
        <v>77</v>
      </c>
      <c r="F3" s="61" t="s">
        <v>78</v>
      </c>
      <c r="G3" s="62" t="s">
        <v>79</v>
      </c>
      <c r="H3" s="63" t="s">
        <v>80</v>
      </c>
      <c r="I3" s="61" t="s">
        <v>81</v>
      </c>
      <c r="J3" s="61" t="s">
        <v>82</v>
      </c>
      <c r="K3" s="62" t="s">
        <v>83</v>
      </c>
      <c r="L3" s="79" t="s">
        <v>84</v>
      </c>
      <c r="M3" s="23"/>
      <c r="O3" s="52"/>
      <c r="P3" s="22"/>
      <c r="Q3" s="21" t="s">
        <v>76</v>
      </c>
      <c r="R3" s="21" t="s">
        <v>77</v>
      </c>
      <c r="S3" s="21" t="s">
        <v>78</v>
      </c>
      <c r="T3" s="22" t="s">
        <v>79</v>
      </c>
      <c r="U3" s="21" t="s">
        <v>80</v>
      </c>
      <c r="V3" s="21" t="s">
        <v>81</v>
      </c>
      <c r="W3" s="21" t="s">
        <v>82</v>
      </c>
      <c r="X3" s="22" t="s">
        <v>83</v>
      </c>
      <c r="Y3" t="s">
        <v>84</v>
      </c>
      <c r="Z3" s="23"/>
      <c r="AB3" s="52"/>
      <c r="AC3" s="22"/>
      <c r="AD3" s="21" t="s">
        <v>76</v>
      </c>
      <c r="AE3" s="21" t="s">
        <v>77</v>
      </c>
      <c r="AF3" s="21" t="s">
        <v>78</v>
      </c>
      <c r="AG3" s="22" t="s">
        <v>79</v>
      </c>
      <c r="AH3" s="21" t="s">
        <v>80</v>
      </c>
      <c r="AI3" s="21" t="s">
        <v>81</v>
      </c>
      <c r="AJ3" s="21" t="s">
        <v>82</v>
      </c>
      <c r="AK3" s="22" t="s">
        <v>83</v>
      </c>
      <c r="AL3" t="s">
        <v>84</v>
      </c>
      <c r="AM3" s="23"/>
      <c r="AO3" s="52"/>
      <c r="AP3" s="22"/>
      <c r="AQ3" s="21" t="s">
        <v>76</v>
      </c>
      <c r="AR3" s="21" t="s">
        <v>77</v>
      </c>
      <c r="AS3" s="21" t="s">
        <v>78</v>
      </c>
      <c r="AT3" s="22" t="s">
        <v>79</v>
      </c>
      <c r="AU3" s="21" t="s">
        <v>80</v>
      </c>
      <c r="AV3" s="21" t="s">
        <v>81</v>
      </c>
      <c r="AW3" s="21" t="s">
        <v>82</v>
      </c>
      <c r="AX3" s="22" t="s">
        <v>83</v>
      </c>
      <c r="AY3" t="s">
        <v>84</v>
      </c>
      <c r="AZ3" s="23"/>
      <c r="BB3" s="52"/>
      <c r="BC3" s="22"/>
      <c r="BD3" s="21" t="s">
        <v>76</v>
      </c>
      <c r="BE3" s="21" t="s">
        <v>77</v>
      </c>
      <c r="BF3" s="21" t="s">
        <v>78</v>
      </c>
      <c r="BG3" s="22" t="s">
        <v>79</v>
      </c>
      <c r="BH3" s="21" t="s">
        <v>80</v>
      </c>
      <c r="BI3" s="21" t="s">
        <v>81</v>
      </c>
      <c r="BJ3" s="21" t="s">
        <v>82</v>
      </c>
      <c r="BK3" s="22" t="s">
        <v>83</v>
      </c>
      <c r="BL3" t="s">
        <v>84</v>
      </c>
      <c r="BM3" s="23"/>
    </row>
    <row r="4" spans="2:65">
      <c r="B4" s="40" t="s">
        <v>137</v>
      </c>
      <c r="C4" s="49" t="s">
        <v>138</v>
      </c>
      <c r="D4" s="40">
        <v>5</v>
      </c>
      <c r="F4">
        <v>5</v>
      </c>
      <c r="G4" s="23">
        <v>14</v>
      </c>
      <c r="H4" s="40">
        <v>3</v>
      </c>
      <c r="J4">
        <v>3</v>
      </c>
      <c r="K4" s="23">
        <v>14</v>
      </c>
      <c r="L4" s="40"/>
      <c r="M4" s="23"/>
      <c r="O4" s="52" t="s">
        <v>170</v>
      </c>
      <c r="P4" s="45" t="s">
        <v>171</v>
      </c>
      <c r="Q4" s="44"/>
      <c r="R4" s="44">
        <v>3</v>
      </c>
      <c r="S4" s="44">
        <v>1</v>
      </c>
      <c r="T4" s="45">
        <v>6</v>
      </c>
      <c r="U4" s="44"/>
      <c r="V4" s="44"/>
      <c r="W4" s="44"/>
      <c r="X4" s="45"/>
      <c r="Y4" s="46">
        <v>5</v>
      </c>
      <c r="Z4" s="23"/>
      <c r="AB4" s="52" t="s">
        <v>223</v>
      </c>
      <c r="AC4" s="82" t="s">
        <v>207</v>
      </c>
      <c r="AD4" s="39">
        <v>3</v>
      </c>
      <c r="AE4" s="21"/>
      <c r="AF4" s="21">
        <v>1</v>
      </c>
      <c r="AG4" s="22">
        <v>6</v>
      </c>
      <c r="AH4" s="39"/>
      <c r="AI4" s="21"/>
      <c r="AJ4" s="21"/>
      <c r="AK4" s="22"/>
      <c r="AL4" s="40"/>
      <c r="AM4" s="23"/>
      <c r="AN4" s="83"/>
      <c r="AO4" s="52" t="s">
        <v>232</v>
      </c>
      <c r="AP4" s="82" t="s">
        <v>233</v>
      </c>
      <c r="AQ4" s="39">
        <v>3</v>
      </c>
      <c r="AR4" s="21"/>
      <c r="AS4" s="21">
        <v>1</v>
      </c>
      <c r="AT4" s="22">
        <v>6</v>
      </c>
      <c r="AU4" s="39"/>
      <c r="AV4" s="21"/>
      <c r="AW4" s="21"/>
      <c r="AX4" s="22"/>
      <c r="AY4" s="40"/>
      <c r="AZ4" s="23"/>
      <c r="BA4" s="83"/>
      <c r="BB4" s="52" t="s">
        <v>247</v>
      </c>
      <c r="BC4" s="82" t="s">
        <v>244</v>
      </c>
      <c r="BD4" s="39">
        <v>3</v>
      </c>
      <c r="BE4" s="21"/>
      <c r="BF4" s="21">
        <v>1</v>
      </c>
      <c r="BG4" s="22">
        <v>6</v>
      </c>
      <c r="BH4" s="39"/>
      <c r="BI4" s="21"/>
      <c r="BJ4" s="21"/>
      <c r="BK4" s="22"/>
      <c r="BL4" s="40"/>
      <c r="BM4" s="23"/>
    </row>
    <row r="5" spans="2:65">
      <c r="B5" s="40"/>
      <c r="C5" s="49" t="s">
        <v>139</v>
      </c>
      <c r="D5" s="40">
        <v>5</v>
      </c>
      <c r="F5">
        <v>5</v>
      </c>
      <c r="G5" s="23">
        <v>14</v>
      </c>
      <c r="H5" s="40">
        <v>3</v>
      </c>
      <c r="J5">
        <v>3</v>
      </c>
      <c r="K5" s="23">
        <v>14</v>
      </c>
      <c r="L5" s="40"/>
      <c r="M5" s="23"/>
      <c r="O5" s="52"/>
      <c r="P5" s="45" t="s">
        <v>172</v>
      </c>
      <c r="Q5" s="44"/>
      <c r="R5" s="44">
        <v>4</v>
      </c>
      <c r="S5" s="44">
        <v>1</v>
      </c>
      <c r="T5" s="45">
        <v>6</v>
      </c>
      <c r="U5" s="44"/>
      <c r="V5" s="44">
        <v>2</v>
      </c>
      <c r="W5" s="44">
        <v>1</v>
      </c>
      <c r="X5" s="45">
        <v>6</v>
      </c>
      <c r="Y5" s="46">
        <v>5</v>
      </c>
      <c r="Z5" s="23"/>
      <c r="AB5" s="52"/>
      <c r="AC5" s="23" t="s">
        <v>208</v>
      </c>
      <c r="AD5" s="40">
        <v>1</v>
      </c>
      <c r="AF5">
        <v>2</v>
      </c>
      <c r="AG5" s="23">
        <v>6</v>
      </c>
      <c r="AH5" s="40"/>
      <c r="AK5" s="23"/>
      <c r="AL5" s="40"/>
      <c r="AM5" s="23"/>
      <c r="AN5" s="83"/>
      <c r="AO5" s="52"/>
      <c r="AP5" s="23" t="s">
        <v>234</v>
      </c>
      <c r="AQ5" s="40">
        <v>1</v>
      </c>
      <c r="AS5">
        <v>2</v>
      </c>
      <c r="AT5" s="23">
        <v>6</v>
      </c>
      <c r="AU5" s="40"/>
      <c r="AX5" s="23"/>
      <c r="AY5" s="40"/>
      <c r="AZ5" s="23"/>
      <c r="BA5" s="83"/>
      <c r="BB5" s="52"/>
      <c r="BC5" s="23" t="s">
        <v>245</v>
      </c>
      <c r="BD5" s="40">
        <v>1</v>
      </c>
      <c r="BF5">
        <v>2</v>
      </c>
      <c r="BG5" s="23">
        <v>6</v>
      </c>
      <c r="BH5" s="40"/>
      <c r="BK5" s="23"/>
      <c r="BL5" s="40"/>
      <c r="BM5" s="23"/>
    </row>
    <row r="6" spans="2:65">
      <c r="B6" s="40"/>
      <c r="C6" s="49" t="s">
        <v>140</v>
      </c>
      <c r="D6" s="40">
        <v>4</v>
      </c>
      <c r="F6">
        <v>5</v>
      </c>
      <c r="G6" s="23">
        <v>12</v>
      </c>
      <c r="H6" s="40">
        <v>2</v>
      </c>
      <c r="J6">
        <v>3</v>
      </c>
      <c r="K6" s="23">
        <v>12</v>
      </c>
      <c r="L6" s="40"/>
      <c r="M6" s="23"/>
      <c r="O6" s="52"/>
      <c r="P6" s="45" t="s">
        <v>173</v>
      </c>
      <c r="Q6" s="44"/>
      <c r="R6" s="44">
        <v>4</v>
      </c>
      <c r="S6" s="44">
        <v>1</v>
      </c>
      <c r="T6" s="45">
        <v>6</v>
      </c>
      <c r="U6" s="44"/>
      <c r="V6" s="44">
        <v>2</v>
      </c>
      <c r="W6" s="44">
        <v>1</v>
      </c>
      <c r="X6" s="45">
        <v>6</v>
      </c>
      <c r="Y6" s="46">
        <v>5</v>
      </c>
      <c r="Z6" s="23"/>
      <c r="AB6" s="52"/>
      <c r="AC6" s="45" t="s">
        <v>206</v>
      </c>
      <c r="AD6" s="43"/>
      <c r="AE6" s="44">
        <v>2</v>
      </c>
      <c r="AF6" s="44">
        <v>1</v>
      </c>
      <c r="AG6" s="45">
        <v>6</v>
      </c>
      <c r="AH6" s="43"/>
      <c r="AI6" s="44"/>
      <c r="AJ6" s="44"/>
      <c r="AK6" s="45"/>
      <c r="AL6" s="66">
        <v>3</v>
      </c>
      <c r="AM6" s="23"/>
      <c r="AN6" s="83"/>
      <c r="AO6" s="52"/>
      <c r="AP6" s="45" t="s">
        <v>235</v>
      </c>
      <c r="AQ6" s="43"/>
      <c r="AR6" s="44">
        <v>2</v>
      </c>
      <c r="AS6" s="44">
        <v>1</v>
      </c>
      <c r="AT6" s="45">
        <v>6</v>
      </c>
      <c r="AU6" s="43"/>
      <c r="AV6" s="44"/>
      <c r="AW6" s="44"/>
      <c r="AX6" s="45"/>
      <c r="AY6" s="66">
        <v>3</v>
      </c>
      <c r="AZ6" s="23"/>
      <c r="BA6" s="83"/>
      <c r="BB6" s="52"/>
      <c r="BC6" s="45" t="s">
        <v>246</v>
      </c>
      <c r="BD6" s="43"/>
      <c r="BE6" s="44">
        <v>2</v>
      </c>
      <c r="BF6" s="44">
        <v>1</v>
      </c>
      <c r="BG6" s="45">
        <v>6</v>
      </c>
      <c r="BH6" s="43"/>
      <c r="BI6" s="44"/>
      <c r="BJ6" s="44"/>
      <c r="BK6" s="45"/>
      <c r="BL6" s="66">
        <v>3</v>
      </c>
      <c r="BM6" s="23"/>
    </row>
    <row r="7" spans="2:65">
      <c r="B7" s="40"/>
      <c r="C7" s="49" t="s">
        <v>141</v>
      </c>
      <c r="D7" s="40">
        <v>5</v>
      </c>
      <c r="F7">
        <v>5</v>
      </c>
      <c r="G7" s="23">
        <v>14</v>
      </c>
      <c r="H7" s="40">
        <v>3</v>
      </c>
      <c r="J7">
        <v>3</v>
      </c>
      <c r="K7" s="23">
        <v>14</v>
      </c>
      <c r="L7" s="40"/>
      <c r="M7" s="23"/>
      <c r="O7" s="52" t="s">
        <v>174</v>
      </c>
      <c r="P7" s="45" t="s">
        <v>175</v>
      </c>
      <c r="Q7" s="44"/>
      <c r="R7" s="44">
        <v>4</v>
      </c>
      <c r="S7" s="44">
        <v>1</v>
      </c>
      <c r="T7" s="45">
        <v>6</v>
      </c>
      <c r="U7" s="44"/>
      <c r="V7" s="44">
        <v>2</v>
      </c>
      <c r="W7" s="44">
        <v>1</v>
      </c>
      <c r="X7" s="45">
        <v>6</v>
      </c>
      <c r="Y7" s="46">
        <v>5</v>
      </c>
      <c r="Z7" s="23"/>
      <c r="AB7" s="52"/>
      <c r="AC7" s="23" t="s">
        <v>209</v>
      </c>
      <c r="AD7" s="40">
        <v>4</v>
      </c>
      <c r="AF7">
        <v>7</v>
      </c>
      <c r="AG7" s="23">
        <v>6</v>
      </c>
      <c r="AH7" s="40">
        <v>2</v>
      </c>
      <c r="AJ7">
        <v>5</v>
      </c>
      <c r="AK7" s="23">
        <v>6</v>
      </c>
      <c r="AL7" s="40"/>
      <c r="AM7" s="23"/>
      <c r="AO7" s="52"/>
      <c r="AP7" s="23" t="s">
        <v>209</v>
      </c>
      <c r="AQ7" s="40">
        <v>3</v>
      </c>
      <c r="AS7">
        <v>7</v>
      </c>
      <c r="AT7" s="23">
        <v>6</v>
      </c>
      <c r="AU7" s="40">
        <v>2</v>
      </c>
      <c r="AW7">
        <v>5</v>
      </c>
      <c r="AX7" s="23">
        <v>6</v>
      </c>
      <c r="AY7" s="40"/>
      <c r="AZ7" s="23"/>
      <c r="BB7" s="52"/>
      <c r="BC7" s="23" t="s">
        <v>209</v>
      </c>
      <c r="BD7" s="40">
        <v>3</v>
      </c>
      <c r="BF7">
        <v>7</v>
      </c>
      <c r="BG7" s="23">
        <v>6</v>
      </c>
      <c r="BH7" s="40">
        <v>2</v>
      </c>
      <c r="BJ7">
        <v>5</v>
      </c>
      <c r="BK7" s="23">
        <v>6</v>
      </c>
      <c r="BL7" s="40"/>
      <c r="BM7" s="23"/>
    </row>
    <row r="8" spans="2:65">
      <c r="B8" s="40"/>
      <c r="C8" s="49" t="s">
        <v>142</v>
      </c>
      <c r="D8" s="40">
        <v>5</v>
      </c>
      <c r="F8">
        <v>5</v>
      </c>
      <c r="G8" s="23">
        <v>14</v>
      </c>
      <c r="H8" s="40">
        <v>3</v>
      </c>
      <c r="J8">
        <v>3</v>
      </c>
      <c r="K8" s="23">
        <v>14</v>
      </c>
      <c r="L8" s="40"/>
      <c r="M8" s="23"/>
      <c r="O8" s="52"/>
      <c r="P8" s="45" t="s">
        <v>205</v>
      </c>
      <c r="Q8" s="44"/>
      <c r="R8" s="47">
        <v>4</v>
      </c>
      <c r="S8" s="44">
        <v>1</v>
      </c>
      <c r="T8" s="45">
        <v>6</v>
      </c>
      <c r="U8" s="44"/>
      <c r="V8" s="44">
        <v>2</v>
      </c>
      <c r="W8" s="44">
        <v>1</v>
      </c>
      <c r="X8" s="45">
        <v>6</v>
      </c>
      <c r="Y8" s="46">
        <v>16</v>
      </c>
      <c r="Z8" s="23"/>
      <c r="AB8" s="52"/>
      <c r="AC8" s="23" t="s">
        <v>210</v>
      </c>
      <c r="AD8" s="40">
        <v>4</v>
      </c>
      <c r="AF8">
        <v>7</v>
      </c>
      <c r="AG8" s="23">
        <v>6</v>
      </c>
      <c r="AH8" s="40">
        <v>2</v>
      </c>
      <c r="AJ8">
        <v>5</v>
      </c>
      <c r="AK8" s="23">
        <v>6</v>
      </c>
      <c r="AL8" s="40"/>
      <c r="AM8" s="23"/>
      <c r="AN8" s="83"/>
      <c r="AO8" s="52"/>
      <c r="AP8" s="23" t="s">
        <v>210</v>
      </c>
      <c r="AQ8" s="40">
        <v>3</v>
      </c>
      <c r="AS8">
        <v>7</v>
      </c>
      <c r="AT8" s="23">
        <v>6</v>
      </c>
      <c r="AU8" s="40">
        <v>2</v>
      </c>
      <c r="AW8">
        <v>5</v>
      </c>
      <c r="AX8" s="23">
        <v>6</v>
      </c>
      <c r="AY8" s="40"/>
      <c r="AZ8" s="23"/>
      <c r="BA8" s="83"/>
      <c r="BB8" s="52"/>
      <c r="BC8" s="23" t="s">
        <v>210</v>
      </c>
      <c r="BD8" s="40">
        <v>3</v>
      </c>
      <c r="BF8">
        <v>7</v>
      </c>
      <c r="BG8" s="23">
        <v>6</v>
      </c>
      <c r="BH8" s="40">
        <v>2</v>
      </c>
      <c r="BJ8">
        <v>5</v>
      </c>
      <c r="BK8" s="23">
        <v>6</v>
      </c>
      <c r="BL8" s="40"/>
      <c r="BM8" s="23"/>
    </row>
    <row r="9" spans="2:65">
      <c r="B9" s="40"/>
      <c r="C9" s="49" t="s">
        <v>143</v>
      </c>
      <c r="D9" s="40">
        <v>4</v>
      </c>
      <c r="F9">
        <v>5</v>
      </c>
      <c r="G9" s="23">
        <v>12</v>
      </c>
      <c r="H9" s="40">
        <v>2</v>
      </c>
      <c r="J9">
        <v>3</v>
      </c>
      <c r="K9" s="23">
        <v>12</v>
      </c>
      <c r="L9" s="40"/>
      <c r="M9" s="23"/>
      <c r="O9" s="52"/>
      <c r="P9" s="23" t="s">
        <v>176</v>
      </c>
      <c r="Q9">
        <v>2</v>
      </c>
      <c r="S9">
        <v>5</v>
      </c>
      <c r="T9" s="23">
        <v>10</v>
      </c>
      <c r="U9">
        <v>1</v>
      </c>
      <c r="W9">
        <v>2</v>
      </c>
      <c r="X9" s="23">
        <v>10</v>
      </c>
      <c r="Z9" s="23"/>
      <c r="AB9" s="52"/>
      <c r="AC9" s="23" t="s">
        <v>211</v>
      </c>
      <c r="AD9" s="40">
        <v>4</v>
      </c>
      <c r="AF9">
        <v>7</v>
      </c>
      <c r="AG9" s="23">
        <v>6</v>
      </c>
      <c r="AH9" s="40">
        <v>2</v>
      </c>
      <c r="AJ9">
        <v>5</v>
      </c>
      <c r="AK9" s="23">
        <v>6</v>
      </c>
      <c r="AL9" s="40"/>
      <c r="AM9" s="23"/>
      <c r="AN9" s="83"/>
      <c r="AO9" s="52"/>
      <c r="AP9" s="23" t="s">
        <v>211</v>
      </c>
      <c r="AQ9" s="40">
        <v>3</v>
      </c>
      <c r="AS9">
        <v>7</v>
      </c>
      <c r="AT9" s="23">
        <v>6</v>
      </c>
      <c r="AU9" s="40">
        <v>2</v>
      </c>
      <c r="AW9">
        <v>5</v>
      </c>
      <c r="AX9" s="23">
        <v>6</v>
      </c>
      <c r="AY9" s="40"/>
      <c r="AZ9" s="23"/>
      <c r="BA9" s="83"/>
      <c r="BB9" s="52"/>
      <c r="BC9" s="23" t="s">
        <v>211</v>
      </c>
      <c r="BD9" s="40">
        <v>3</v>
      </c>
      <c r="BF9">
        <v>7</v>
      </c>
      <c r="BG9" s="23">
        <v>6</v>
      </c>
      <c r="BH9" s="40">
        <v>2</v>
      </c>
      <c r="BJ9">
        <v>5</v>
      </c>
      <c r="BK9" s="23">
        <v>6</v>
      </c>
      <c r="BL9" s="40"/>
      <c r="BM9" s="23"/>
    </row>
    <row r="10" spans="2:65">
      <c r="B10" s="40"/>
      <c r="C10" s="49" t="s">
        <v>144</v>
      </c>
      <c r="D10" s="40">
        <v>5</v>
      </c>
      <c r="F10">
        <v>5</v>
      </c>
      <c r="G10" s="23">
        <v>14</v>
      </c>
      <c r="H10" s="40">
        <v>3</v>
      </c>
      <c r="J10">
        <v>3</v>
      </c>
      <c r="K10" s="23">
        <v>14</v>
      </c>
      <c r="L10" s="40"/>
      <c r="M10" s="23"/>
      <c r="O10" s="52"/>
      <c r="P10" s="23" t="s">
        <v>177</v>
      </c>
      <c r="Q10">
        <v>2</v>
      </c>
      <c r="S10">
        <v>5</v>
      </c>
      <c r="T10" s="23">
        <v>10</v>
      </c>
      <c r="U10">
        <v>1</v>
      </c>
      <c r="W10">
        <v>2</v>
      </c>
      <c r="X10" s="23">
        <v>10</v>
      </c>
      <c r="Z10" s="23"/>
      <c r="AB10" s="52" t="s">
        <v>224</v>
      </c>
      <c r="AC10" s="82" t="s">
        <v>212</v>
      </c>
      <c r="AD10" s="40">
        <v>3</v>
      </c>
      <c r="AF10">
        <v>1</v>
      </c>
      <c r="AG10" s="23">
        <v>6</v>
      </c>
      <c r="AH10" s="40"/>
      <c r="AK10" s="23"/>
      <c r="AL10" s="40"/>
      <c r="AM10" s="23"/>
      <c r="AN10" s="83"/>
      <c r="AO10" s="52" t="s">
        <v>236</v>
      </c>
      <c r="AP10" s="82" t="s">
        <v>237</v>
      </c>
      <c r="AQ10" s="40">
        <v>3</v>
      </c>
      <c r="AS10">
        <v>1</v>
      </c>
      <c r="AT10" s="23">
        <v>6</v>
      </c>
      <c r="AU10" s="40"/>
      <c r="AX10" s="23"/>
      <c r="AY10" s="40"/>
      <c r="AZ10" s="23"/>
      <c r="BA10" s="83"/>
      <c r="BB10" s="52" t="s">
        <v>248</v>
      </c>
      <c r="BC10" s="82" t="s">
        <v>249</v>
      </c>
      <c r="BD10" s="40">
        <v>3</v>
      </c>
      <c r="BF10">
        <v>1</v>
      </c>
      <c r="BG10" s="23">
        <v>6</v>
      </c>
      <c r="BH10" s="40"/>
      <c r="BK10" s="23"/>
      <c r="BL10" s="40"/>
      <c r="BM10" s="23"/>
    </row>
    <row r="11" spans="2:65">
      <c r="B11" s="40"/>
      <c r="C11" s="49" t="s">
        <v>145</v>
      </c>
      <c r="D11" s="40">
        <v>5</v>
      </c>
      <c r="F11">
        <v>5</v>
      </c>
      <c r="G11" s="23">
        <v>14</v>
      </c>
      <c r="H11" s="40">
        <v>3</v>
      </c>
      <c r="J11">
        <v>3</v>
      </c>
      <c r="K11" s="23">
        <v>14</v>
      </c>
      <c r="L11" s="40"/>
      <c r="M11" s="23"/>
      <c r="O11" s="52"/>
      <c r="P11" s="80" t="s">
        <v>178</v>
      </c>
      <c r="Q11">
        <v>4</v>
      </c>
      <c r="S11">
        <v>4</v>
      </c>
      <c r="T11" s="23">
        <v>14</v>
      </c>
      <c r="U11">
        <v>3</v>
      </c>
      <c r="W11">
        <v>3</v>
      </c>
      <c r="X11" s="23">
        <v>14</v>
      </c>
      <c r="Z11" s="23"/>
      <c r="AB11" s="52"/>
      <c r="AC11" s="23" t="s">
        <v>213</v>
      </c>
      <c r="AD11" s="40">
        <v>1</v>
      </c>
      <c r="AF11">
        <v>2</v>
      </c>
      <c r="AG11" s="23">
        <v>6</v>
      </c>
      <c r="AH11" s="40"/>
      <c r="AK11" s="23"/>
      <c r="AL11" s="40"/>
      <c r="AM11" s="23"/>
      <c r="AN11" s="83"/>
      <c r="AO11" s="52"/>
      <c r="AP11" s="23" t="s">
        <v>238</v>
      </c>
      <c r="AQ11" s="40">
        <v>1</v>
      </c>
      <c r="AS11">
        <v>2</v>
      </c>
      <c r="AT11" s="23">
        <v>6</v>
      </c>
      <c r="AU11" s="40"/>
      <c r="AX11" s="23"/>
      <c r="AY11" s="40"/>
      <c r="AZ11" s="23"/>
      <c r="BA11" s="83"/>
      <c r="BB11" s="52"/>
      <c r="BC11" s="23" t="s">
        <v>250</v>
      </c>
      <c r="BD11" s="40">
        <v>1</v>
      </c>
      <c r="BF11">
        <v>2</v>
      </c>
      <c r="BG11" s="23">
        <v>6</v>
      </c>
      <c r="BH11" s="40"/>
      <c r="BK11" s="23"/>
      <c r="BL11" s="40"/>
      <c r="BM11" s="23"/>
    </row>
    <row r="12" spans="2:65">
      <c r="B12" s="40"/>
      <c r="C12" s="49" t="s">
        <v>146</v>
      </c>
      <c r="D12" s="40">
        <v>4</v>
      </c>
      <c r="F12">
        <v>5</v>
      </c>
      <c r="G12" s="23">
        <v>12</v>
      </c>
      <c r="H12" s="40">
        <v>2</v>
      </c>
      <c r="J12">
        <v>3</v>
      </c>
      <c r="K12" s="23">
        <v>12</v>
      </c>
      <c r="L12" s="40"/>
      <c r="M12" s="23"/>
      <c r="O12" s="52"/>
      <c r="P12" s="80" t="s">
        <v>179</v>
      </c>
      <c r="Q12">
        <v>4</v>
      </c>
      <c r="S12">
        <v>4</v>
      </c>
      <c r="T12" s="23">
        <v>14</v>
      </c>
      <c r="U12">
        <v>3</v>
      </c>
      <c r="W12">
        <v>3</v>
      </c>
      <c r="X12" s="23">
        <v>14</v>
      </c>
      <c r="Z12" s="23"/>
      <c r="AB12" s="52"/>
      <c r="AC12" s="45" t="s">
        <v>214</v>
      </c>
      <c r="AD12" s="43"/>
      <c r="AE12" s="44">
        <v>2</v>
      </c>
      <c r="AF12" s="44">
        <v>1</v>
      </c>
      <c r="AG12" s="45">
        <v>6</v>
      </c>
      <c r="AH12" s="43"/>
      <c r="AI12" s="44"/>
      <c r="AJ12" s="44"/>
      <c r="AK12" s="45"/>
      <c r="AL12" s="66">
        <v>3</v>
      </c>
      <c r="AM12" s="23"/>
      <c r="AN12" s="83"/>
      <c r="AO12" s="52"/>
      <c r="AP12" s="45" t="s">
        <v>239</v>
      </c>
      <c r="AQ12" s="43"/>
      <c r="AR12" s="44">
        <v>2</v>
      </c>
      <c r="AS12" s="44">
        <v>1</v>
      </c>
      <c r="AT12" s="45">
        <v>6</v>
      </c>
      <c r="AU12" s="43"/>
      <c r="AV12" s="44"/>
      <c r="AW12" s="44"/>
      <c r="AX12" s="45"/>
      <c r="AY12" s="66">
        <v>3</v>
      </c>
      <c r="AZ12" s="23"/>
      <c r="BA12" s="83"/>
      <c r="BB12" s="52"/>
      <c r="BC12" s="45" t="s">
        <v>251</v>
      </c>
      <c r="BD12" s="43"/>
      <c r="BE12" s="44">
        <v>2</v>
      </c>
      <c r="BF12" s="44">
        <v>1</v>
      </c>
      <c r="BG12" s="45">
        <v>6</v>
      </c>
      <c r="BH12" s="43"/>
      <c r="BI12" s="44"/>
      <c r="BJ12" s="44"/>
      <c r="BK12" s="45"/>
      <c r="BL12" s="66">
        <v>3</v>
      </c>
      <c r="BM12" s="23"/>
    </row>
    <row r="13" spans="2:65">
      <c r="B13" s="40"/>
      <c r="C13" s="49" t="s">
        <v>147</v>
      </c>
      <c r="D13" s="40">
        <v>4</v>
      </c>
      <c r="F13">
        <v>5</v>
      </c>
      <c r="G13" s="23">
        <v>12</v>
      </c>
      <c r="H13" s="40">
        <v>2</v>
      </c>
      <c r="J13">
        <v>3</v>
      </c>
      <c r="K13" s="23">
        <v>12</v>
      </c>
      <c r="L13" s="40"/>
      <c r="M13" s="23"/>
      <c r="O13" s="52" t="s">
        <v>180</v>
      </c>
      <c r="P13" s="80" t="s">
        <v>181</v>
      </c>
      <c r="Q13">
        <v>5</v>
      </c>
      <c r="S13">
        <v>6</v>
      </c>
      <c r="T13" s="23">
        <v>10</v>
      </c>
      <c r="U13">
        <v>3</v>
      </c>
      <c r="W13">
        <v>4</v>
      </c>
      <c r="X13" s="23">
        <v>10</v>
      </c>
      <c r="Z13" s="23"/>
      <c r="AB13" s="52"/>
      <c r="AC13" s="23" t="s">
        <v>209</v>
      </c>
      <c r="AD13" s="40">
        <v>4</v>
      </c>
      <c r="AF13">
        <v>7</v>
      </c>
      <c r="AG13" s="23">
        <v>6</v>
      </c>
      <c r="AH13" s="40">
        <v>2</v>
      </c>
      <c r="AJ13">
        <v>5</v>
      </c>
      <c r="AK13" s="23">
        <v>6</v>
      </c>
      <c r="AL13" s="40"/>
      <c r="AM13" s="23"/>
      <c r="AN13" s="83"/>
      <c r="AO13" s="52"/>
      <c r="AP13" s="23" t="s">
        <v>209</v>
      </c>
      <c r="AQ13" s="40">
        <v>3</v>
      </c>
      <c r="AS13">
        <v>7</v>
      </c>
      <c r="AT13" s="23">
        <v>6</v>
      </c>
      <c r="AU13" s="40">
        <v>2</v>
      </c>
      <c r="AW13">
        <v>5</v>
      </c>
      <c r="AX13" s="23">
        <v>6</v>
      </c>
      <c r="AY13" s="40"/>
      <c r="AZ13" s="23"/>
      <c r="BA13" s="83"/>
      <c r="BB13" s="52"/>
      <c r="BC13" s="23" t="s">
        <v>209</v>
      </c>
      <c r="BD13" s="40">
        <v>3</v>
      </c>
      <c r="BF13">
        <v>7</v>
      </c>
      <c r="BG13" s="23">
        <v>6</v>
      </c>
      <c r="BH13" s="40">
        <v>2</v>
      </c>
      <c r="BJ13">
        <v>5</v>
      </c>
      <c r="BK13" s="23">
        <v>6</v>
      </c>
      <c r="BL13" s="40"/>
      <c r="BM13" s="23"/>
    </row>
    <row r="14" spans="2:65">
      <c r="B14" s="40"/>
      <c r="C14" s="49" t="s">
        <v>148</v>
      </c>
      <c r="D14" s="40">
        <v>4</v>
      </c>
      <c r="F14">
        <v>5</v>
      </c>
      <c r="G14" s="23">
        <v>12</v>
      </c>
      <c r="H14" s="40">
        <v>2</v>
      </c>
      <c r="J14">
        <v>3</v>
      </c>
      <c r="K14" s="23">
        <v>12</v>
      </c>
      <c r="L14" s="40"/>
      <c r="M14" s="23"/>
      <c r="O14" s="52"/>
      <c r="P14" s="80" t="s">
        <v>182</v>
      </c>
      <c r="Q14">
        <v>5</v>
      </c>
      <c r="S14">
        <v>6</v>
      </c>
      <c r="T14" s="23">
        <v>10</v>
      </c>
      <c r="U14">
        <v>3</v>
      </c>
      <c r="W14">
        <v>4</v>
      </c>
      <c r="X14" s="23">
        <v>10</v>
      </c>
      <c r="Z14" s="23"/>
      <c r="AB14" s="52"/>
      <c r="AC14" s="23" t="s">
        <v>210</v>
      </c>
      <c r="AD14" s="40">
        <v>4</v>
      </c>
      <c r="AF14">
        <v>7</v>
      </c>
      <c r="AG14" s="23">
        <v>6</v>
      </c>
      <c r="AH14" s="40">
        <v>2</v>
      </c>
      <c r="AJ14">
        <v>5</v>
      </c>
      <c r="AK14" s="23">
        <v>6</v>
      </c>
      <c r="AL14" s="40"/>
      <c r="AM14" s="23"/>
      <c r="AN14" s="83"/>
      <c r="AO14" s="52"/>
      <c r="AP14" s="23" t="s">
        <v>210</v>
      </c>
      <c r="AQ14" s="40">
        <v>3</v>
      </c>
      <c r="AS14">
        <v>7</v>
      </c>
      <c r="AT14" s="23">
        <v>6</v>
      </c>
      <c r="AU14" s="40">
        <v>2</v>
      </c>
      <c r="AW14">
        <v>5</v>
      </c>
      <c r="AX14" s="23">
        <v>6</v>
      </c>
      <c r="AY14" s="40"/>
      <c r="AZ14" s="23"/>
      <c r="BA14" s="83"/>
      <c r="BB14" s="52"/>
      <c r="BC14" s="23" t="s">
        <v>210</v>
      </c>
      <c r="BD14" s="40">
        <v>3</v>
      </c>
      <c r="BF14">
        <v>7</v>
      </c>
      <c r="BG14" s="23">
        <v>6</v>
      </c>
      <c r="BH14" s="40">
        <v>2</v>
      </c>
      <c r="BJ14">
        <v>5</v>
      </c>
      <c r="BK14" s="23">
        <v>6</v>
      </c>
      <c r="BL14" s="40"/>
      <c r="BM14" s="23"/>
    </row>
    <row r="15" spans="2:65">
      <c r="B15" s="40"/>
      <c r="C15" s="49" t="s">
        <v>149</v>
      </c>
      <c r="D15" s="40">
        <v>3</v>
      </c>
      <c r="F15">
        <v>3</v>
      </c>
      <c r="G15" s="23">
        <v>14</v>
      </c>
      <c r="H15" s="40">
        <v>2</v>
      </c>
      <c r="J15">
        <v>2</v>
      </c>
      <c r="K15" s="23">
        <v>14</v>
      </c>
      <c r="L15" s="40"/>
      <c r="M15" s="23"/>
      <c r="O15" s="52"/>
      <c r="P15" s="80" t="s">
        <v>183</v>
      </c>
      <c r="Q15">
        <v>4</v>
      </c>
      <c r="S15">
        <v>5</v>
      </c>
      <c r="T15" s="23">
        <v>12</v>
      </c>
      <c r="U15">
        <v>2</v>
      </c>
      <c r="W15">
        <v>3</v>
      </c>
      <c r="X15" s="23">
        <v>12</v>
      </c>
      <c r="Z15" s="23"/>
      <c r="AB15" s="52"/>
      <c r="AC15" s="23" t="s">
        <v>211</v>
      </c>
      <c r="AD15" s="40">
        <v>4</v>
      </c>
      <c r="AF15">
        <v>7</v>
      </c>
      <c r="AG15" s="23">
        <v>6</v>
      </c>
      <c r="AH15" s="40">
        <v>2</v>
      </c>
      <c r="AJ15">
        <v>5</v>
      </c>
      <c r="AK15" s="23">
        <v>6</v>
      </c>
      <c r="AL15" s="40"/>
      <c r="AM15" s="23"/>
      <c r="AN15" s="83"/>
      <c r="AO15" s="52"/>
      <c r="AP15" s="23" t="s">
        <v>211</v>
      </c>
      <c r="AQ15" s="40">
        <v>3</v>
      </c>
      <c r="AS15">
        <v>7</v>
      </c>
      <c r="AT15" s="23">
        <v>6</v>
      </c>
      <c r="AU15" s="40">
        <v>2</v>
      </c>
      <c r="AW15">
        <v>5</v>
      </c>
      <c r="AX15" s="23">
        <v>6</v>
      </c>
      <c r="AY15" s="40"/>
      <c r="AZ15" s="23"/>
      <c r="BA15" s="83"/>
      <c r="BB15" s="52"/>
      <c r="BC15" s="23" t="s">
        <v>211</v>
      </c>
      <c r="BD15" s="40">
        <v>3</v>
      </c>
      <c r="BF15">
        <v>7</v>
      </c>
      <c r="BG15" s="23">
        <v>6</v>
      </c>
      <c r="BH15" s="40">
        <v>2</v>
      </c>
      <c r="BJ15">
        <v>5</v>
      </c>
      <c r="BK15" s="23">
        <v>6</v>
      </c>
      <c r="BL15" s="40"/>
      <c r="BM15" s="23"/>
    </row>
    <row r="16" spans="2:65">
      <c r="B16" s="40"/>
      <c r="C16" s="78" t="s">
        <v>150</v>
      </c>
      <c r="D16" s="43"/>
      <c r="E16" s="44">
        <v>3</v>
      </c>
      <c r="F16" s="44">
        <v>1</v>
      </c>
      <c r="G16" s="45">
        <v>12</v>
      </c>
      <c r="H16" s="43"/>
      <c r="I16" s="44">
        <v>2</v>
      </c>
      <c r="J16" s="44">
        <v>1</v>
      </c>
      <c r="K16" s="45">
        <v>12</v>
      </c>
      <c r="L16" s="66">
        <v>5</v>
      </c>
      <c r="M16" s="23"/>
      <c r="O16" s="52" t="s">
        <v>184</v>
      </c>
      <c r="P16" s="80" t="s">
        <v>185</v>
      </c>
      <c r="Q16">
        <v>2</v>
      </c>
      <c r="S16">
        <v>2</v>
      </c>
      <c r="T16" s="23">
        <v>14</v>
      </c>
      <c r="X16" s="23"/>
      <c r="Y16" s="40"/>
      <c r="Z16" s="23"/>
      <c r="AB16" s="52" t="s">
        <v>225</v>
      </c>
      <c r="AC16" s="82" t="s">
        <v>215</v>
      </c>
      <c r="AD16" s="40">
        <v>3</v>
      </c>
      <c r="AF16">
        <v>1</v>
      </c>
      <c r="AG16" s="23">
        <v>6</v>
      </c>
      <c r="AH16" s="40"/>
      <c r="AK16" s="23"/>
      <c r="AL16" s="40"/>
      <c r="AM16" s="23"/>
      <c r="AN16" s="83"/>
      <c r="AO16" s="52" t="s">
        <v>240</v>
      </c>
      <c r="AP16" s="82" t="s">
        <v>241</v>
      </c>
      <c r="AQ16" s="40">
        <v>3</v>
      </c>
      <c r="AS16">
        <v>1</v>
      </c>
      <c r="AT16" s="23">
        <v>6</v>
      </c>
      <c r="AU16" s="40"/>
      <c r="AX16" s="23"/>
      <c r="AY16" s="40"/>
      <c r="AZ16" s="23"/>
      <c r="BA16" s="83"/>
      <c r="BB16" s="52" t="s">
        <v>252</v>
      </c>
      <c r="BC16" s="82" t="s">
        <v>253</v>
      </c>
      <c r="BD16" s="40">
        <v>3</v>
      </c>
      <c r="BF16">
        <v>1</v>
      </c>
      <c r="BG16" s="23">
        <v>6</v>
      </c>
      <c r="BH16" s="40"/>
      <c r="BK16" s="23"/>
      <c r="BL16" s="40"/>
      <c r="BM16" s="23"/>
    </row>
    <row r="17" spans="2:65">
      <c r="B17" s="90" t="s">
        <v>151</v>
      </c>
      <c r="C17" s="49" t="s">
        <v>152</v>
      </c>
      <c r="D17" s="40">
        <v>4</v>
      </c>
      <c r="F17">
        <v>6</v>
      </c>
      <c r="G17" s="23">
        <v>8</v>
      </c>
      <c r="H17" s="40">
        <v>2</v>
      </c>
      <c r="J17">
        <v>3</v>
      </c>
      <c r="K17" s="23">
        <v>8</v>
      </c>
      <c r="L17" s="40"/>
      <c r="M17" s="23"/>
      <c r="O17" s="52"/>
      <c r="P17" s="80" t="s">
        <v>186</v>
      </c>
      <c r="Q17">
        <v>2</v>
      </c>
      <c r="S17">
        <v>2</v>
      </c>
      <c r="T17" s="23">
        <v>14</v>
      </c>
      <c r="X17" s="23"/>
      <c r="Z17" s="23"/>
      <c r="AB17" s="52"/>
      <c r="AC17" s="23" t="s">
        <v>216</v>
      </c>
      <c r="AD17" s="40">
        <v>1</v>
      </c>
      <c r="AF17">
        <v>2</v>
      </c>
      <c r="AG17" s="23">
        <v>6</v>
      </c>
      <c r="AH17" s="40"/>
      <c r="AK17" s="23"/>
      <c r="AL17" s="40"/>
      <c r="AM17" s="23"/>
      <c r="AN17" s="83"/>
      <c r="AO17" s="52"/>
      <c r="AP17" s="23" t="s">
        <v>242</v>
      </c>
      <c r="AQ17" s="40">
        <v>1</v>
      </c>
      <c r="AS17">
        <v>2</v>
      </c>
      <c r="AT17" s="23">
        <v>6</v>
      </c>
      <c r="AU17" s="40"/>
      <c r="AX17" s="23"/>
      <c r="AY17" s="40"/>
      <c r="AZ17" s="23"/>
      <c r="BA17" s="83"/>
      <c r="BB17" s="52"/>
      <c r="BC17" s="23" t="s">
        <v>254</v>
      </c>
      <c r="BD17" s="40">
        <v>1</v>
      </c>
      <c r="BF17">
        <v>2</v>
      </c>
      <c r="BG17" s="23">
        <v>6</v>
      </c>
      <c r="BH17" s="40"/>
      <c r="BK17" s="23"/>
      <c r="BL17" s="40"/>
      <c r="BM17" s="23"/>
    </row>
    <row r="18" spans="2:65">
      <c r="B18" s="91" t="s">
        <v>271</v>
      </c>
      <c r="C18" s="49" t="s">
        <v>153</v>
      </c>
      <c r="D18" s="40">
        <v>4</v>
      </c>
      <c r="F18">
        <v>5</v>
      </c>
      <c r="G18" s="23">
        <v>12</v>
      </c>
      <c r="H18" s="40">
        <v>2</v>
      </c>
      <c r="J18">
        <v>3</v>
      </c>
      <c r="K18" s="23">
        <v>12</v>
      </c>
      <c r="L18" s="40"/>
      <c r="M18" s="23"/>
      <c r="O18" s="52"/>
      <c r="P18" s="80" t="s">
        <v>187</v>
      </c>
      <c r="Q18">
        <v>2</v>
      </c>
      <c r="S18">
        <v>2</v>
      </c>
      <c r="T18" s="23">
        <v>14</v>
      </c>
      <c r="X18" s="23"/>
      <c r="Z18" s="23"/>
      <c r="AB18" s="52"/>
      <c r="AC18" s="45" t="s">
        <v>217</v>
      </c>
      <c r="AD18" s="43"/>
      <c r="AE18" s="44">
        <v>2</v>
      </c>
      <c r="AF18" s="44">
        <v>1</v>
      </c>
      <c r="AG18" s="45">
        <v>6</v>
      </c>
      <c r="AH18" s="43"/>
      <c r="AI18" s="44"/>
      <c r="AJ18" s="44"/>
      <c r="AK18" s="45"/>
      <c r="AL18" s="66">
        <v>3</v>
      </c>
      <c r="AM18" s="23"/>
      <c r="AN18" s="83"/>
      <c r="AO18" s="52"/>
      <c r="AP18" s="45" t="s">
        <v>243</v>
      </c>
      <c r="AQ18" s="43"/>
      <c r="AR18" s="44">
        <v>2</v>
      </c>
      <c r="AS18" s="44">
        <v>1</v>
      </c>
      <c r="AT18" s="45">
        <v>6</v>
      </c>
      <c r="AU18" s="43"/>
      <c r="AV18" s="44"/>
      <c r="AW18" s="44"/>
      <c r="AX18" s="45"/>
      <c r="AY18" s="66">
        <v>3</v>
      </c>
      <c r="AZ18" s="23"/>
      <c r="BA18" s="83"/>
      <c r="BB18" s="52"/>
      <c r="BC18" s="45" t="s">
        <v>255</v>
      </c>
      <c r="BD18" s="43"/>
      <c r="BE18" s="44">
        <v>2</v>
      </c>
      <c r="BF18" s="44">
        <v>1</v>
      </c>
      <c r="BG18" s="45">
        <v>6</v>
      </c>
      <c r="BH18" s="43"/>
      <c r="BI18" s="44"/>
      <c r="BJ18" s="44"/>
      <c r="BK18" s="45"/>
      <c r="BL18" s="66">
        <v>3</v>
      </c>
      <c r="BM18" s="23"/>
    </row>
    <row r="19" spans="2:65">
      <c r="B19" s="90"/>
      <c r="C19" s="49" t="s">
        <v>154</v>
      </c>
      <c r="D19" s="40">
        <v>4</v>
      </c>
      <c r="F19">
        <v>5</v>
      </c>
      <c r="G19" s="23">
        <v>12</v>
      </c>
      <c r="H19" s="40">
        <v>2</v>
      </c>
      <c r="J19">
        <v>3</v>
      </c>
      <c r="K19" s="23">
        <v>12</v>
      </c>
      <c r="L19" s="40"/>
      <c r="M19" s="23"/>
      <c r="O19" s="52"/>
      <c r="P19" s="80" t="s">
        <v>188</v>
      </c>
      <c r="Q19">
        <v>2</v>
      </c>
      <c r="S19">
        <v>2</v>
      </c>
      <c r="T19" s="23">
        <v>14</v>
      </c>
      <c r="X19" s="23"/>
      <c r="Z19" s="23"/>
      <c r="AB19" s="52"/>
      <c r="AC19" s="23" t="s">
        <v>209</v>
      </c>
      <c r="AD19" s="40">
        <v>4</v>
      </c>
      <c r="AF19">
        <v>7</v>
      </c>
      <c r="AG19" s="23">
        <v>6</v>
      </c>
      <c r="AH19" s="40">
        <v>2</v>
      </c>
      <c r="AJ19">
        <v>5</v>
      </c>
      <c r="AK19" s="23">
        <v>6</v>
      </c>
      <c r="AL19" s="40"/>
      <c r="AM19" s="23"/>
      <c r="AN19" s="83"/>
      <c r="AO19" s="52"/>
      <c r="AP19" s="23" t="s">
        <v>209</v>
      </c>
      <c r="AQ19" s="40">
        <v>3</v>
      </c>
      <c r="AS19">
        <v>7</v>
      </c>
      <c r="AT19" s="23">
        <v>6</v>
      </c>
      <c r="AU19" s="40">
        <v>2</v>
      </c>
      <c r="AW19">
        <v>5</v>
      </c>
      <c r="AX19" s="23">
        <v>6</v>
      </c>
      <c r="AY19" s="40"/>
      <c r="AZ19" s="23"/>
      <c r="BA19" s="83"/>
      <c r="BB19" s="52"/>
      <c r="BC19" s="23" t="s">
        <v>209</v>
      </c>
      <c r="BD19" s="40">
        <v>3</v>
      </c>
      <c r="BF19">
        <v>7</v>
      </c>
      <c r="BG19" s="23">
        <v>6</v>
      </c>
      <c r="BH19" s="40">
        <v>2</v>
      </c>
      <c r="BJ19">
        <v>5</v>
      </c>
      <c r="BK19" s="23">
        <v>6</v>
      </c>
      <c r="BL19" s="40"/>
      <c r="BM19" s="23"/>
    </row>
    <row r="20" spans="2:65">
      <c r="B20" s="90"/>
      <c r="C20" s="49" t="s">
        <v>155</v>
      </c>
      <c r="D20" s="40">
        <v>4</v>
      </c>
      <c r="F20">
        <v>5</v>
      </c>
      <c r="G20" s="23">
        <v>12</v>
      </c>
      <c r="H20" s="40">
        <v>2</v>
      </c>
      <c r="J20">
        <v>3</v>
      </c>
      <c r="K20" s="23">
        <v>12</v>
      </c>
      <c r="L20" s="40"/>
      <c r="M20" s="23"/>
      <c r="O20" s="52"/>
      <c r="P20" s="45" t="s">
        <v>189</v>
      </c>
      <c r="Q20" s="44"/>
      <c r="R20" s="44">
        <v>2</v>
      </c>
      <c r="S20" s="44">
        <v>1</v>
      </c>
      <c r="T20" s="45">
        <v>12</v>
      </c>
      <c r="U20" s="44"/>
      <c r="V20" s="44"/>
      <c r="W20" s="44"/>
      <c r="X20" s="45"/>
      <c r="Y20" s="46">
        <v>3</v>
      </c>
      <c r="Z20" s="23"/>
      <c r="AB20" s="52"/>
      <c r="AC20" s="23" t="s">
        <v>210</v>
      </c>
      <c r="AD20" s="40">
        <v>4</v>
      </c>
      <c r="AF20">
        <v>7</v>
      </c>
      <c r="AG20" s="23">
        <v>6</v>
      </c>
      <c r="AH20" s="40">
        <v>2</v>
      </c>
      <c r="AJ20">
        <v>5</v>
      </c>
      <c r="AK20" s="23">
        <v>6</v>
      </c>
      <c r="AL20" s="40"/>
      <c r="AM20" s="23"/>
      <c r="AN20" s="83"/>
      <c r="AO20" s="52"/>
      <c r="AP20" s="23" t="s">
        <v>210</v>
      </c>
      <c r="AQ20" s="40">
        <v>3</v>
      </c>
      <c r="AS20">
        <v>7</v>
      </c>
      <c r="AT20" s="23">
        <v>6</v>
      </c>
      <c r="AU20" s="40">
        <v>2</v>
      </c>
      <c r="AW20">
        <v>5</v>
      </c>
      <c r="AX20" s="23">
        <v>6</v>
      </c>
      <c r="AY20" s="40"/>
      <c r="AZ20" s="23"/>
      <c r="BA20" s="83"/>
      <c r="BB20" s="52"/>
      <c r="BC20" s="23" t="s">
        <v>210</v>
      </c>
      <c r="BD20" s="40">
        <v>3</v>
      </c>
      <c r="BF20">
        <v>7</v>
      </c>
      <c r="BG20" s="23">
        <v>6</v>
      </c>
      <c r="BH20" s="40">
        <v>2</v>
      </c>
      <c r="BJ20">
        <v>5</v>
      </c>
      <c r="BK20" s="23">
        <v>6</v>
      </c>
      <c r="BL20" s="40"/>
      <c r="BM20" s="23"/>
    </row>
    <row r="21" spans="2:65">
      <c r="B21" s="90"/>
      <c r="C21" s="49" t="s">
        <v>156</v>
      </c>
      <c r="D21" s="40">
        <v>4</v>
      </c>
      <c r="F21">
        <v>6</v>
      </c>
      <c r="G21" s="23">
        <v>8</v>
      </c>
      <c r="H21" s="40">
        <v>2</v>
      </c>
      <c r="J21">
        <v>3</v>
      </c>
      <c r="K21" s="23">
        <v>8</v>
      </c>
      <c r="L21" s="40"/>
      <c r="M21" s="23"/>
      <c r="O21" s="52" t="s">
        <v>190</v>
      </c>
      <c r="P21" s="80" t="s">
        <v>191</v>
      </c>
      <c r="Q21">
        <v>3</v>
      </c>
      <c r="S21">
        <v>8</v>
      </c>
      <c r="T21" s="23">
        <v>10</v>
      </c>
      <c r="U21">
        <v>2</v>
      </c>
      <c r="W21">
        <v>4</v>
      </c>
      <c r="X21" s="23">
        <v>10</v>
      </c>
      <c r="Z21" s="23"/>
      <c r="AB21" s="52"/>
      <c r="AC21" s="23" t="s">
        <v>211</v>
      </c>
      <c r="AD21" s="40">
        <v>4</v>
      </c>
      <c r="AF21">
        <v>7</v>
      </c>
      <c r="AG21" s="23">
        <v>6</v>
      </c>
      <c r="AH21" s="40">
        <v>2</v>
      </c>
      <c r="AJ21">
        <v>5</v>
      </c>
      <c r="AK21" s="23">
        <v>6</v>
      </c>
      <c r="AL21" s="40"/>
      <c r="AM21" s="23"/>
      <c r="AN21" s="83"/>
      <c r="AO21" s="52"/>
      <c r="AP21" s="23" t="s">
        <v>211</v>
      </c>
      <c r="AQ21" s="40">
        <v>3</v>
      </c>
      <c r="AS21">
        <v>7</v>
      </c>
      <c r="AT21" s="23">
        <v>6</v>
      </c>
      <c r="AU21" s="40">
        <v>2</v>
      </c>
      <c r="AW21">
        <v>5</v>
      </c>
      <c r="AX21" s="23">
        <v>6</v>
      </c>
      <c r="AY21" s="40"/>
      <c r="AZ21" s="23"/>
      <c r="BA21" s="83"/>
      <c r="BB21" s="52"/>
      <c r="BC21" s="23" t="s">
        <v>211</v>
      </c>
      <c r="BD21" s="40">
        <v>3</v>
      </c>
      <c r="BF21">
        <v>7</v>
      </c>
      <c r="BG21" s="23">
        <v>6</v>
      </c>
      <c r="BH21" s="40">
        <v>2</v>
      </c>
      <c r="BJ21">
        <v>5</v>
      </c>
      <c r="BK21" s="23">
        <v>6</v>
      </c>
      <c r="BL21" s="40"/>
      <c r="BM21" s="23"/>
    </row>
    <row r="22" spans="2:65">
      <c r="B22" s="90"/>
      <c r="C22" s="49" t="s">
        <v>157</v>
      </c>
      <c r="D22" s="40">
        <v>4</v>
      </c>
      <c r="F22">
        <v>5</v>
      </c>
      <c r="G22" s="23">
        <v>12</v>
      </c>
      <c r="H22" s="40">
        <v>2</v>
      </c>
      <c r="J22">
        <v>3</v>
      </c>
      <c r="K22" s="23">
        <v>12</v>
      </c>
      <c r="L22" s="40"/>
      <c r="M22" s="23"/>
      <c r="O22" s="52"/>
      <c r="P22" s="80" t="s">
        <v>193</v>
      </c>
      <c r="Q22">
        <v>3</v>
      </c>
      <c r="S22">
        <v>8</v>
      </c>
      <c r="T22" s="23">
        <v>10</v>
      </c>
      <c r="U22">
        <v>2</v>
      </c>
      <c r="W22">
        <v>4</v>
      </c>
      <c r="X22" s="23">
        <v>10</v>
      </c>
      <c r="Z22" s="23"/>
      <c r="AB22" s="52"/>
      <c r="AC22" s="45" t="s">
        <v>218</v>
      </c>
      <c r="AD22" s="43"/>
      <c r="AE22" s="47">
        <v>4</v>
      </c>
      <c r="AF22" s="44">
        <v>1</v>
      </c>
      <c r="AG22" s="45">
        <v>6</v>
      </c>
      <c r="AH22" s="43"/>
      <c r="AI22" s="47">
        <v>2</v>
      </c>
      <c r="AJ22" s="44">
        <v>1</v>
      </c>
      <c r="AK22" s="45">
        <v>6</v>
      </c>
      <c r="AL22" s="66">
        <v>12</v>
      </c>
      <c r="AM22" s="23"/>
      <c r="AN22" s="83"/>
      <c r="AO22" s="52"/>
      <c r="AP22" s="45" t="s">
        <v>226</v>
      </c>
      <c r="AQ22" s="43"/>
      <c r="AR22" s="47">
        <v>4</v>
      </c>
      <c r="AS22" s="44">
        <v>1</v>
      </c>
      <c r="AT22" s="45">
        <v>6</v>
      </c>
      <c r="AU22" s="43"/>
      <c r="AV22" s="47">
        <v>2</v>
      </c>
      <c r="AW22" s="44">
        <v>1</v>
      </c>
      <c r="AX22" s="45">
        <v>6</v>
      </c>
      <c r="AY22" s="66">
        <v>12</v>
      </c>
      <c r="AZ22" s="23"/>
      <c r="BA22" s="83"/>
      <c r="BB22" s="52"/>
      <c r="BC22" s="45" t="s">
        <v>256</v>
      </c>
      <c r="BD22" s="43"/>
      <c r="BE22" s="47">
        <v>4</v>
      </c>
      <c r="BF22" s="44">
        <v>1</v>
      </c>
      <c r="BG22" s="45">
        <v>6</v>
      </c>
      <c r="BH22" s="43"/>
      <c r="BI22" s="47">
        <v>2</v>
      </c>
      <c r="BJ22" s="44">
        <v>1</v>
      </c>
      <c r="BK22" s="45">
        <v>6</v>
      </c>
      <c r="BL22" s="66">
        <v>12</v>
      </c>
      <c r="BM22" s="23"/>
    </row>
    <row r="23" spans="2:65">
      <c r="B23" s="90"/>
      <c r="C23" s="49" t="s">
        <v>158</v>
      </c>
      <c r="D23" s="40">
        <v>4</v>
      </c>
      <c r="F23">
        <v>5</v>
      </c>
      <c r="G23" s="23">
        <v>12</v>
      </c>
      <c r="H23" s="40">
        <v>2</v>
      </c>
      <c r="J23">
        <v>3</v>
      </c>
      <c r="K23" s="23">
        <v>12</v>
      </c>
      <c r="L23" s="40"/>
      <c r="M23" s="23"/>
      <c r="O23" s="52"/>
      <c r="P23" s="80" t="s">
        <v>194</v>
      </c>
      <c r="Q23">
        <v>3</v>
      </c>
      <c r="S23">
        <v>8</v>
      </c>
      <c r="T23" s="23">
        <v>10</v>
      </c>
      <c r="U23">
        <v>2</v>
      </c>
      <c r="W23">
        <v>4</v>
      </c>
      <c r="X23" s="23">
        <v>10</v>
      </c>
      <c r="Z23" s="23"/>
      <c r="AB23" s="52"/>
      <c r="AC23" s="23" t="s">
        <v>219</v>
      </c>
      <c r="AD23" s="40">
        <v>3</v>
      </c>
      <c r="AF23">
        <v>7</v>
      </c>
      <c r="AG23" s="23">
        <v>6</v>
      </c>
      <c r="AH23" s="40">
        <v>2</v>
      </c>
      <c r="AJ23">
        <v>5</v>
      </c>
      <c r="AK23" s="23">
        <v>6</v>
      </c>
      <c r="AL23" s="40"/>
      <c r="AM23" s="23"/>
      <c r="AN23" s="83"/>
      <c r="AO23" s="52"/>
      <c r="AP23" s="23" t="s">
        <v>227</v>
      </c>
      <c r="AQ23" s="40">
        <v>2</v>
      </c>
      <c r="AS23">
        <v>5</v>
      </c>
      <c r="AT23" s="23">
        <v>6</v>
      </c>
      <c r="AU23" s="40">
        <v>1</v>
      </c>
      <c r="AW23">
        <v>4</v>
      </c>
      <c r="AX23" s="23">
        <v>6</v>
      </c>
      <c r="AY23" s="40"/>
      <c r="AZ23" s="23"/>
      <c r="BA23" s="83"/>
      <c r="BB23" s="52"/>
      <c r="BC23" s="23" t="s">
        <v>227</v>
      </c>
      <c r="BD23" s="40">
        <v>2</v>
      </c>
      <c r="BF23">
        <v>5</v>
      </c>
      <c r="BG23" s="23">
        <v>6</v>
      </c>
      <c r="BH23" s="40">
        <v>1</v>
      </c>
      <c r="BJ23">
        <v>4</v>
      </c>
      <c r="BK23" s="23">
        <v>6</v>
      </c>
      <c r="BL23" s="40"/>
      <c r="BM23" s="23"/>
    </row>
    <row r="24" spans="2:65">
      <c r="B24" s="90"/>
      <c r="C24" s="49" t="s">
        <v>159</v>
      </c>
      <c r="D24" s="40">
        <v>4</v>
      </c>
      <c r="F24">
        <v>5</v>
      </c>
      <c r="G24" s="23">
        <v>12</v>
      </c>
      <c r="H24" s="40">
        <v>2</v>
      </c>
      <c r="J24">
        <v>3</v>
      </c>
      <c r="K24" s="23">
        <v>12</v>
      </c>
      <c r="L24" s="40"/>
      <c r="M24" s="23"/>
      <c r="O24" s="52"/>
      <c r="P24" s="45" t="s">
        <v>195</v>
      </c>
      <c r="Q24" s="44"/>
      <c r="R24" s="47">
        <v>3</v>
      </c>
      <c r="S24" s="44">
        <v>1</v>
      </c>
      <c r="T24" s="45">
        <v>10</v>
      </c>
      <c r="U24" s="44"/>
      <c r="V24" s="44"/>
      <c r="W24" s="44"/>
      <c r="X24" s="45"/>
      <c r="Y24" s="46">
        <v>10</v>
      </c>
      <c r="Z24" s="23"/>
      <c r="AB24" s="52"/>
      <c r="AC24" s="23" t="s">
        <v>220</v>
      </c>
      <c r="AD24" s="40">
        <v>3</v>
      </c>
      <c r="AF24">
        <v>8</v>
      </c>
      <c r="AG24" s="23">
        <v>6</v>
      </c>
      <c r="AH24" s="40">
        <v>2</v>
      </c>
      <c r="AJ24">
        <v>6</v>
      </c>
      <c r="AK24" s="23">
        <v>6</v>
      </c>
      <c r="AL24" s="40"/>
      <c r="AM24" s="23"/>
      <c r="AN24" s="83"/>
      <c r="AO24" s="52"/>
      <c r="AP24" s="23" t="s">
        <v>229</v>
      </c>
      <c r="AQ24" s="40">
        <v>2</v>
      </c>
      <c r="AS24">
        <v>6</v>
      </c>
      <c r="AT24" s="23">
        <v>6</v>
      </c>
      <c r="AU24" s="40">
        <v>1</v>
      </c>
      <c r="AW24">
        <v>5</v>
      </c>
      <c r="AX24" s="23">
        <v>6</v>
      </c>
      <c r="AY24" s="40"/>
      <c r="AZ24" s="23"/>
      <c r="BA24" s="83"/>
      <c r="BB24" s="52"/>
      <c r="BC24" s="23" t="s">
        <v>229</v>
      </c>
      <c r="BD24" s="40">
        <v>2</v>
      </c>
      <c r="BF24">
        <v>6</v>
      </c>
      <c r="BG24" s="23">
        <v>6</v>
      </c>
      <c r="BH24" s="40">
        <v>1</v>
      </c>
      <c r="BJ24">
        <v>5</v>
      </c>
      <c r="BK24" s="23">
        <v>6</v>
      </c>
      <c r="BL24" s="40"/>
      <c r="BM24" s="23"/>
    </row>
    <row r="25" spans="2:65">
      <c r="B25" s="90"/>
      <c r="C25" s="49" t="s">
        <v>160</v>
      </c>
      <c r="D25" s="40">
        <v>4</v>
      </c>
      <c r="F25">
        <v>6</v>
      </c>
      <c r="G25" s="23">
        <v>8</v>
      </c>
      <c r="H25" s="40">
        <v>2</v>
      </c>
      <c r="J25">
        <v>3</v>
      </c>
      <c r="K25" s="23">
        <v>8</v>
      </c>
      <c r="L25" s="40"/>
      <c r="M25" s="23"/>
      <c r="O25" s="52" t="s">
        <v>196</v>
      </c>
      <c r="P25" s="80" t="s">
        <v>192</v>
      </c>
      <c r="Q25">
        <v>3</v>
      </c>
      <c r="S25">
        <v>8</v>
      </c>
      <c r="T25" s="23">
        <v>10</v>
      </c>
      <c r="U25">
        <v>2</v>
      </c>
      <c r="W25">
        <v>4</v>
      </c>
      <c r="X25" s="23">
        <v>10</v>
      </c>
      <c r="Z25" s="23"/>
      <c r="AB25" s="52"/>
      <c r="AC25" s="23" t="s">
        <v>221</v>
      </c>
      <c r="AD25" s="40">
        <v>1</v>
      </c>
      <c r="AF25">
        <v>2</v>
      </c>
      <c r="AG25" s="23">
        <v>6</v>
      </c>
      <c r="AH25" s="40">
        <v>1</v>
      </c>
      <c r="AJ25">
        <v>1</v>
      </c>
      <c r="AK25" s="23">
        <v>6</v>
      </c>
      <c r="AL25" s="40"/>
      <c r="AM25" s="23"/>
      <c r="AN25" s="83"/>
      <c r="AO25" s="52"/>
      <c r="AP25" s="23" t="s">
        <v>228</v>
      </c>
      <c r="AQ25" s="40">
        <v>3</v>
      </c>
      <c r="AS25">
        <v>1</v>
      </c>
      <c r="AT25" s="23">
        <v>6</v>
      </c>
      <c r="AU25" s="40"/>
      <c r="AX25" s="23"/>
      <c r="AY25" s="40"/>
      <c r="AZ25" s="23"/>
      <c r="BA25" s="83"/>
      <c r="BB25" s="52"/>
      <c r="BC25" s="23" t="s">
        <v>230</v>
      </c>
      <c r="BD25" s="40">
        <v>1</v>
      </c>
      <c r="BF25">
        <v>2</v>
      </c>
      <c r="BG25" s="23">
        <v>6</v>
      </c>
      <c r="BH25" s="40">
        <v>1</v>
      </c>
      <c r="BJ25">
        <v>1</v>
      </c>
      <c r="BK25" s="23">
        <v>6</v>
      </c>
      <c r="BL25" s="40"/>
      <c r="BM25" s="23"/>
    </row>
    <row r="26" spans="2:65" ht="19.5" thickBot="1">
      <c r="B26" s="90"/>
      <c r="C26" s="49" t="s">
        <v>161</v>
      </c>
      <c r="D26" s="40">
        <v>4</v>
      </c>
      <c r="F26">
        <v>5</v>
      </c>
      <c r="G26" s="23">
        <v>12</v>
      </c>
      <c r="H26" s="40">
        <v>2</v>
      </c>
      <c r="J26">
        <v>3</v>
      </c>
      <c r="K26" s="23">
        <v>12</v>
      </c>
      <c r="L26" s="40"/>
      <c r="M26" s="23"/>
      <c r="O26" s="52"/>
      <c r="P26" s="80" t="s">
        <v>197</v>
      </c>
      <c r="Q26">
        <v>3</v>
      </c>
      <c r="S26">
        <v>8</v>
      </c>
      <c r="T26" s="23">
        <v>10</v>
      </c>
      <c r="U26">
        <v>2</v>
      </c>
      <c r="W26">
        <v>4</v>
      </c>
      <c r="X26" s="23">
        <v>10</v>
      </c>
      <c r="Z26" s="23"/>
      <c r="AB26" s="52"/>
      <c r="AC26" s="42" t="s">
        <v>222</v>
      </c>
      <c r="AD26" s="41">
        <v>2</v>
      </c>
      <c r="AE26" s="26"/>
      <c r="AF26" s="26">
        <v>4</v>
      </c>
      <c r="AG26" s="42">
        <v>6</v>
      </c>
      <c r="AH26" s="41">
        <v>1</v>
      </c>
      <c r="AI26" s="26"/>
      <c r="AJ26" s="26">
        <v>2</v>
      </c>
      <c r="AK26" s="42">
        <v>6</v>
      </c>
      <c r="AL26" s="40"/>
      <c r="AM26" s="23"/>
      <c r="AN26" s="83"/>
      <c r="AO26" s="52"/>
      <c r="AP26" s="23" t="s">
        <v>230</v>
      </c>
      <c r="AQ26" s="40">
        <v>1</v>
      </c>
      <c r="AS26">
        <v>2</v>
      </c>
      <c r="AT26" s="23">
        <v>6</v>
      </c>
      <c r="AU26" s="40">
        <v>1</v>
      </c>
      <c r="AW26">
        <v>1</v>
      </c>
      <c r="AX26" s="23">
        <v>6</v>
      </c>
      <c r="AY26" s="40"/>
      <c r="AZ26" s="23"/>
      <c r="BA26" s="83"/>
      <c r="BB26" s="52"/>
      <c r="BC26" s="42" t="s">
        <v>257</v>
      </c>
      <c r="BD26" s="41">
        <v>2</v>
      </c>
      <c r="BE26" s="26"/>
      <c r="BF26" s="26">
        <v>4</v>
      </c>
      <c r="BG26" s="42">
        <v>6</v>
      </c>
      <c r="BH26" s="41">
        <v>1</v>
      </c>
      <c r="BI26" s="26"/>
      <c r="BJ26" s="26">
        <v>2</v>
      </c>
      <c r="BK26" s="42">
        <v>6</v>
      </c>
      <c r="BL26" s="40"/>
      <c r="BM26" s="23"/>
    </row>
    <row r="27" spans="2:65" ht="19.5" thickBot="1">
      <c r="B27" s="90"/>
      <c r="C27" s="49" t="s">
        <v>162</v>
      </c>
      <c r="D27" s="40">
        <v>4</v>
      </c>
      <c r="F27">
        <v>5</v>
      </c>
      <c r="G27" s="23">
        <v>12</v>
      </c>
      <c r="H27" s="40">
        <v>2</v>
      </c>
      <c r="J27">
        <v>3</v>
      </c>
      <c r="K27" s="23">
        <v>12</v>
      </c>
      <c r="L27" s="40"/>
      <c r="M27" s="23"/>
      <c r="O27" s="52"/>
      <c r="P27" s="80" t="s">
        <v>199</v>
      </c>
      <c r="Q27">
        <v>3</v>
      </c>
      <c r="S27">
        <v>8</v>
      </c>
      <c r="T27" s="23">
        <v>10</v>
      </c>
      <c r="U27">
        <v>2</v>
      </c>
      <c r="W27">
        <v>4</v>
      </c>
      <c r="X27" s="23">
        <v>10</v>
      </c>
      <c r="Z27" s="23"/>
      <c r="AB27" s="40"/>
      <c r="AC27" s="54">
        <f>COUNTA(AC4:AC26)</f>
        <v>23</v>
      </c>
      <c r="AD27" s="54">
        <f>SUM(AD4:AD26)</f>
        <v>57</v>
      </c>
      <c r="AE27" s="54">
        <f>SUM(AE4:AE26)</f>
        <v>10</v>
      </c>
      <c r="AF27" s="54">
        <f>SUM(AF4:AF26)</f>
        <v>97</v>
      </c>
      <c r="AG27" s="54"/>
      <c r="AH27" s="54">
        <f>SUM(AH4:AH26)</f>
        <v>24</v>
      </c>
      <c r="AI27" s="54">
        <f t="shared" ref="AI27:AJ27" si="0">SUM(AI4:AI26)</f>
        <v>2</v>
      </c>
      <c r="AJ27" s="54">
        <f t="shared" si="0"/>
        <v>60</v>
      </c>
      <c r="AK27" s="54"/>
      <c r="AM27" s="23"/>
      <c r="AN27" s="83"/>
      <c r="AO27" s="52"/>
      <c r="AP27" s="42" t="s">
        <v>231</v>
      </c>
      <c r="AQ27" s="41">
        <v>2</v>
      </c>
      <c r="AR27" s="26"/>
      <c r="AS27" s="26">
        <v>4</v>
      </c>
      <c r="AT27" s="42">
        <v>6</v>
      </c>
      <c r="AU27" s="41">
        <v>1</v>
      </c>
      <c r="AV27" s="26"/>
      <c r="AW27" s="26">
        <v>2</v>
      </c>
      <c r="AX27" s="42">
        <v>6</v>
      </c>
      <c r="AY27" s="40"/>
      <c r="AZ27" s="23"/>
      <c r="BA27" s="83"/>
      <c r="BB27" s="40"/>
      <c r="BC27" s="54">
        <f>COUNTA(BC4:BC26)</f>
        <v>23</v>
      </c>
      <c r="BD27" s="54">
        <f>SUM(BD4:BD26)</f>
        <v>46</v>
      </c>
      <c r="BE27" s="54">
        <f>SUM(BE4:BE26)</f>
        <v>10</v>
      </c>
      <c r="BF27" s="54">
        <f>SUM(BF4:BF26)</f>
        <v>93</v>
      </c>
      <c r="BG27" s="54"/>
      <c r="BH27" s="54">
        <f>SUM(BH4:BH26)</f>
        <v>22</v>
      </c>
      <c r="BI27" s="54">
        <f t="shared" ref="BI27:BJ27" si="1">SUM(BI4:BI26)</f>
        <v>2</v>
      </c>
      <c r="BJ27" s="54">
        <f t="shared" si="1"/>
        <v>58</v>
      </c>
      <c r="BK27" s="54"/>
      <c r="BM27" s="23"/>
    </row>
    <row r="28" spans="2:65" ht="19.5" thickBot="1">
      <c r="B28" s="90"/>
      <c r="C28" s="49" t="s">
        <v>163</v>
      </c>
      <c r="D28" s="40">
        <v>4</v>
      </c>
      <c r="F28">
        <v>5</v>
      </c>
      <c r="G28" s="23">
        <v>12</v>
      </c>
      <c r="H28" s="40">
        <v>2</v>
      </c>
      <c r="J28">
        <v>3</v>
      </c>
      <c r="K28" s="23">
        <v>12</v>
      </c>
      <c r="L28" s="40"/>
      <c r="M28" s="23"/>
      <c r="O28" s="52"/>
      <c r="P28" s="80" t="s">
        <v>198</v>
      </c>
      <c r="Q28">
        <v>3</v>
      </c>
      <c r="S28">
        <v>8</v>
      </c>
      <c r="T28" s="23">
        <v>10</v>
      </c>
      <c r="U28">
        <v>2</v>
      </c>
      <c r="W28">
        <v>4</v>
      </c>
      <c r="X28" s="23">
        <v>10</v>
      </c>
      <c r="Z28" s="23"/>
      <c r="AB28" s="41"/>
      <c r="AC28" s="26"/>
      <c r="AD28" s="92">
        <f>AD27/$AC$27</f>
        <v>2.4782608695652173</v>
      </c>
      <c r="AE28" s="92">
        <f t="shared" ref="AE28:AG28" si="2">AE27/$AC$27</f>
        <v>0.43478260869565216</v>
      </c>
      <c r="AF28" s="92">
        <f t="shared" si="2"/>
        <v>4.2173913043478262</v>
      </c>
      <c r="AG28" s="92">
        <f t="shared" si="2"/>
        <v>0</v>
      </c>
      <c r="AH28" s="92">
        <f>AH27/$AI$2</f>
        <v>1.7142857142857142</v>
      </c>
      <c r="AI28" s="92">
        <f t="shared" ref="AI28:AK28" si="3">AI27/$AI$2</f>
        <v>0.14285714285714285</v>
      </c>
      <c r="AJ28" s="92">
        <f t="shared" si="3"/>
        <v>4.2857142857142856</v>
      </c>
      <c r="AK28" s="92">
        <f t="shared" si="3"/>
        <v>0</v>
      </c>
      <c r="AL28" s="26"/>
      <c r="AM28" s="42"/>
      <c r="AO28" s="40"/>
      <c r="AP28" s="54">
        <f>COUNTA(AP4:AP27)</f>
        <v>24</v>
      </c>
      <c r="AQ28" s="54">
        <f>SUM(AQ4:AQ27)</f>
        <v>49</v>
      </c>
      <c r="AR28" s="54">
        <f t="shared" ref="AR28:AS28" si="4">SUM(AR4:AR27)</f>
        <v>10</v>
      </c>
      <c r="AS28" s="54">
        <f t="shared" si="4"/>
        <v>94</v>
      </c>
      <c r="AT28" s="54"/>
      <c r="AU28" s="54">
        <f>SUM(AU4:AU27)</f>
        <v>22</v>
      </c>
      <c r="AV28" s="54">
        <f t="shared" ref="AV28:AW28" si="5">SUM(AV4:AV27)</f>
        <v>2</v>
      </c>
      <c r="AW28" s="54">
        <f t="shared" si="5"/>
        <v>58</v>
      </c>
      <c r="AX28" s="54"/>
      <c r="AZ28" s="23"/>
      <c r="BB28" s="41"/>
      <c r="BC28" s="26"/>
      <c r="BD28" s="92">
        <f>BD27/$BC$27</f>
        <v>2</v>
      </c>
      <c r="BE28" s="92">
        <f t="shared" ref="BE28:BG28" si="6">BE27/$BC$27</f>
        <v>0.43478260869565216</v>
      </c>
      <c r="BF28" s="92">
        <f t="shared" si="6"/>
        <v>4.0434782608695654</v>
      </c>
      <c r="BG28" s="92">
        <f t="shared" si="6"/>
        <v>0</v>
      </c>
      <c r="BH28" s="92">
        <f>BH27/$BI$2</f>
        <v>1.5714285714285714</v>
      </c>
      <c r="BI28" s="92">
        <f t="shared" ref="BI28:BK28" si="7">BI27/$BI$2</f>
        <v>0.14285714285714285</v>
      </c>
      <c r="BJ28" s="92">
        <f t="shared" si="7"/>
        <v>4.1428571428571432</v>
      </c>
      <c r="BK28" s="92">
        <f t="shared" si="7"/>
        <v>0</v>
      </c>
      <c r="BL28" s="26"/>
      <c r="BM28" s="42"/>
    </row>
    <row r="29" spans="2:65" ht="19.5" thickBot="1">
      <c r="B29" s="90"/>
      <c r="C29" s="49" t="s">
        <v>164</v>
      </c>
      <c r="D29" s="40">
        <v>3</v>
      </c>
      <c r="F29">
        <v>3</v>
      </c>
      <c r="G29" s="23">
        <v>14</v>
      </c>
      <c r="H29" s="40">
        <v>2</v>
      </c>
      <c r="J29">
        <v>2</v>
      </c>
      <c r="K29" s="23">
        <v>14</v>
      </c>
      <c r="L29" s="40"/>
      <c r="M29" s="23"/>
      <c r="O29" s="52"/>
      <c r="P29" s="45" t="s">
        <v>200</v>
      </c>
      <c r="Q29" s="44"/>
      <c r="R29" s="47">
        <v>3</v>
      </c>
      <c r="S29" s="44">
        <v>1</v>
      </c>
      <c r="T29" s="45">
        <v>10</v>
      </c>
      <c r="U29" s="44"/>
      <c r="V29" s="44"/>
      <c r="W29" s="44"/>
      <c r="X29" s="45"/>
      <c r="Y29" s="46">
        <v>10</v>
      </c>
      <c r="Z29" s="23"/>
      <c r="AO29" s="41"/>
      <c r="AP29" s="26"/>
      <c r="AQ29" s="92">
        <f>AQ28/$AP$28</f>
        <v>2.0416666666666665</v>
      </c>
      <c r="AR29" s="92">
        <f t="shared" ref="AR29:AT29" si="8">AR28/$AP$28</f>
        <v>0.41666666666666669</v>
      </c>
      <c r="AS29" s="92">
        <f t="shared" si="8"/>
        <v>3.9166666666666665</v>
      </c>
      <c r="AT29" s="92">
        <f t="shared" si="8"/>
        <v>0</v>
      </c>
      <c r="AU29" s="92">
        <f>AU28/$AV$2</f>
        <v>1.5714285714285714</v>
      </c>
      <c r="AV29" s="92">
        <f t="shared" ref="AV29:AX29" si="9">AV28/$AV$2</f>
        <v>0.14285714285714285</v>
      </c>
      <c r="AW29" s="92">
        <f t="shared" si="9"/>
        <v>4.1428571428571432</v>
      </c>
      <c r="AX29" s="92">
        <f t="shared" si="9"/>
        <v>0</v>
      </c>
      <c r="AY29" s="26"/>
      <c r="AZ29" s="42"/>
    </row>
    <row r="30" spans="2:65">
      <c r="B30" s="90"/>
      <c r="C30" s="49" t="s">
        <v>165</v>
      </c>
      <c r="D30" s="40">
        <v>4</v>
      </c>
      <c r="F30">
        <v>5</v>
      </c>
      <c r="G30" s="23">
        <v>14</v>
      </c>
      <c r="H30" s="40">
        <v>2</v>
      </c>
      <c r="J30">
        <v>3</v>
      </c>
      <c r="K30" s="23">
        <v>14</v>
      </c>
      <c r="L30" s="40"/>
      <c r="M30" s="23"/>
      <c r="O30" s="52" t="s">
        <v>201</v>
      </c>
      <c r="P30" s="80" t="s">
        <v>202</v>
      </c>
      <c r="Q30">
        <v>2</v>
      </c>
      <c r="S30">
        <v>7</v>
      </c>
      <c r="T30" s="23">
        <v>10</v>
      </c>
      <c r="U30">
        <v>1</v>
      </c>
      <c r="W30">
        <v>4</v>
      </c>
      <c r="X30" s="23">
        <v>10</v>
      </c>
      <c r="Z30" s="23"/>
    </row>
    <row r="31" spans="2:65" ht="19.5" thickBot="1">
      <c r="B31" s="90"/>
      <c r="C31" s="49" t="s">
        <v>166</v>
      </c>
      <c r="D31" s="40">
        <v>4</v>
      </c>
      <c r="F31">
        <v>6</v>
      </c>
      <c r="G31" s="23">
        <v>8</v>
      </c>
      <c r="H31" s="40">
        <v>2</v>
      </c>
      <c r="J31">
        <v>3</v>
      </c>
      <c r="K31" s="23">
        <v>8</v>
      </c>
      <c r="L31" s="40"/>
      <c r="M31" s="23"/>
      <c r="O31" s="52"/>
      <c r="P31" s="80" t="s">
        <v>203</v>
      </c>
      <c r="Q31">
        <v>2</v>
      </c>
      <c r="S31">
        <v>7</v>
      </c>
      <c r="T31" s="23">
        <v>10</v>
      </c>
      <c r="U31">
        <v>1</v>
      </c>
      <c r="W31">
        <v>4</v>
      </c>
      <c r="X31" s="23">
        <v>10</v>
      </c>
      <c r="Z31" s="23"/>
    </row>
    <row r="32" spans="2:65" ht="24.75" thickBot="1">
      <c r="B32" s="90"/>
      <c r="C32" s="49" t="s">
        <v>167</v>
      </c>
      <c r="D32" s="40">
        <v>4</v>
      </c>
      <c r="F32">
        <v>6</v>
      </c>
      <c r="G32" s="23">
        <v>8</v>
      </c>
      <c r="H32" s="40">
        <v>2</v>
      </c>
      <c r="J32">
        <v>3</v>
      </c>
      <c r="K32" s="23">
        <v>8</v>
      </c>
      <c r="L32" s="40"/>
      <c r="M32" s="23"/>
      <c r="O32" s="52"/>
      <c r="P32" s="81" t="s">
        <v>204</v>
      </c>
      <c r="Q32" s="41">
        <v>2</v>
      </c>
      <c r="R32" s="26"/>
      <c r="S32" s="26">
        <v>7</v>
      </c>
      <c r="T32" s="42">
        <v>10</v>
      </c>
      <c r="U32" s="41">
        <v>1</v>
      </c>
      <c r="V32" s="26"/>
      <c r="W32" s="26">
        <v>4</v>
      </c>
      <c r="X32" s="42">
        <v>10</v>
      </c>
      <c r="Z32" s="23"/>
      <c r="AB32" s="65" t="s">
        <v>287</v>
      </c>
      <c r="AC32" s="21"/>
      <c r="AD32" s="21"/>
      <c r="AE32" s="21"/>
      <c r="AF32" s="21"/>
      <c r="AG32" s="21"/>
      <c r="AH32" s="21" t="s">
        <v>52</v>
      </c>
      <c r="AI32" s="21">
        <f>COUNTA(AH34:AI52)</f>
        <v>13</v>
      </c>
      <c r="AJ32" s="21"/>
      <c r="AK32" s="21"/>
      <c r="AL32" s="21"/>
      <c r="AM32" s="22"/>
      <c r="BB32" s="65" t="s">
        <v>293</v>
      </c>
      <c r="BC32" s="21"/>
      <c r="BD32" s="21"/>
      <c r="BE32" s="21"/>
      <c r="BF32" s="21"/>
      <c r="BG32" s="21"/>
      <c r="BH32" s="21" t="s">
        <v>52</v>
      </c>
      <c r="BI32" s="21">
        <f>COUNTA(BH34:BI52)</f>
        <v>13</v>
      </c>
      <c r="BJ32" s="21"/>
      <c r="BK32" s="21"/>
      <c r="BL32" s="21"/>
      <c r="BM32" s="22"/>
    </row>
    <row r="33" spans="2:65" ht="24.75" thickBot="1">
      <c r="B33" s="90"/>
      <c r="C33" s="52" t="s">
        <v>168</v>
      </c>
      <c r="D33" s="40">
        <v>1</v>
      </c>
      <c r="F33">
        <v>2</v>
      </c>
      <c r="G33" s="23">
        <v>12</v>
      </c>
      <c r="H33" s="40">
        <v>1</v>
      </c>
      <c r="J33">
        <v>1</v>
      </c>
      <c r="K33" s="23">
        <v>12</v>
      </c>
      <c r="L33" s="40"/>
      <c r="M33" s="23"/>
      <c r="O33" s="40"/>
      <c r="P33" s="54">
        <f>COUNTA(P4:P32)</f>
        <v>29</v>
      </c>
      <c r="Q33" s="54">
        <f>SUM(Q4:Q32)</f>
        <v>61</v>
      </c>
      <c r="R33" s="54">
        <f>SUM(R4:R32)</f>
        <v>27</v>
      </c>
      <c r="S33" s="54">
        <f>SUM(S4:S32)</f>
        <v>128</v>
      </c>
      <c r="T33" s="54"/>
      <c r="U33" s="54">
        <f>SUM(U4:U32)</f>
        <v>33</v>
      </c>
      <c r="V33" s="54">
        <f>SUM(V4:V32)</f>
        <v>8</v>
      </c>
      <c r="W33" s="54">
        <f>SUM(W4:W32)</f>
        <v>65</v>
      </c>
      <c r="X33" s="54"/>
      <c r="Z33" s="23"/>
      <c r="AB33" s="52"/>
      <c r="AC33" s="22"/>
      <c r="AD33" s="21" t="s">
        <v>76</v>
      </c>
      <c r="AE33" s="21" t="s">
        <v>77</v>
      </c>
      <c r="AF33" s="21" t="s">
        <v>78</v>
      </c>
      <c r="AG33" s="22" t="s">
        <v>79</v>
      </c>
      <c r="AH33" s="21" t="s">
        <v>80</v>
      </c>
      <c r="AI33" s="21" t="s">
        <v>81</v>
      </c>
      <c r="AJ33" s="21" t="s">
        <v>82</v>
      </c>
      <c r="AK33" s="22" t="s">
        <v>83</v>
      </c>
      <c r="AL33" t="s">
        <v>84</v>
      </c>
      <c r="AM33" s="23"/>
      <c r="AO33" s="65" t="s">
        <v>290</v>
      </c>
      <c r="AP33" s="21"/>
      <c r="AQ33" s="21"/>
      <c r="AR33" s="21"/>
      <c r="AS33" s="21"/>
      <c r="AT33" s="21"/>
      <c r="AU33" s="21" t="s">
        <v>52</v>
      </c>
      <c r="AV33" s="21">
        <f>COUNTA(AU35:AV54)</f>
        <v>13</v>
      </c>
      <c r="AW33" s="21"/>
      <c r="AX33" s="21"/>
      <c r="AY33" s="21"/>
      <c r="AZ33" s="22"/>
      <c r="BB33" s="52"/>
      <c r="BC33" s="22"/>
      <c r="BD33" s="21" t="s">
        <v>76</v>
      </c>
      <c r="BE33" s="21" t="s">
        <v>77</v>
      </c>
      <c r="BF33" s="21" t="s">
        <v>78</v>
      </c>
      <c r="BG33" s="22" t="s">
        <v>79</v>
      </c>
      <c r="BH33" s="21" t="s">
        <v>80</v>
      </c>
      <c r="BI33" s="21" t="s">
        <v>81</v>
      </c>
      <c r="BJ33" s="21" t="s">
        <v>82</v>
      </c>
      <c r="BK33" s="22" t="s">
        <v>83</v>
      </c>
      <c r="BL33" t="s">
        <v>84</v>
      </c>
      <c r="BM33" s="23"/>
    </row>
    <row r="34" spans="2:65" ht="19.5" thickBot="1">
      <c r="B34" s="90"/>
      <c r="C34" s="53" t="s">
        <v>169</v>
      </c>
      <c r="D34" s="41"/>
      <c r="E34" s="26">
        <v>3</v>
      </c>
      <c r="F34" s="26">
        <v>1</v>
      </c>
      <c r="G34" s="42">
        <v>12</v>
      </c>
      <c r="H34" s="41"/>
      <c r="I34" s="26"/>
      <c r="J34" s="26"/>
      <c r="K34" s="42"/>
      <c r="L34" s="66">
        <v>5</v>
      </c>
      <c r="M34" s="23"/>
      <c r="O34" s="41"/>
      <c r="P34" s="26"/>
      <c r="Q34" s="92">
        <f>Q33/$P$33</f>
        <v>2.103448275862069</v>
      </c>
      <c r="R34" s="92">
        <f t="shared" ref="R34:T34" si="10">R33/$P$33</f>
        <v>0.93103448275862066</v>
      </c>
      <c r="S34" s="92">
        <f t="shared" si="10"/>
        <v>4.4137931034482758</v>
      </c>
      <c r="T34" s="92">
        <f t="shared" si="10"/>
        <v>0</v>
      </c>
      <c r="U34" s="92">
        <f>U33/$V$2</f>
        <v>1.5714285714285714</v>
      </c>
      <c r="V34" s="92">
        <f t="shared" ref="V34:X34" si="11">V33/$V$2</f>
        <v>0.38095238095238093</v>
      </c>
      <c r="W34" s="92">
        <f t="shared" si="11"/>
        <v>3.0952380952380953</v>
      </c>
      <c r="X34" s="92">
        <f t="shared" si="11"/>
        <v>0</v>
      </c>
      <c r="Y34" s="26"/>
      <c r="Z34" s="42"/>
      <c r="AB34" s="52" t="s">
        <v>223</v>
      </c>
      <c r="AC34" s="82" t="s">
        <v>207</v>
      </c>
      <c r="AD34" s="39">
        <v>3</v>
      </c>
      <c r="AE34" s="21"/>
      <c r="AF34" s="21">
        <v>1</v>
      </c>
      <c r="AG34" s="22">
        <v>6</v>
      </c>
      <c r="AH34" s="39"/>
      <c r="AI34" s="21"/>
      <c r="AJ34" s="21"/>
      <c r="AK34" s="22"/>
      <c r="AL34" s="40"/>
      <c r="AM34" s="23"/>
      <c r="AO34" s="52"/>
      <c r="AP34" s="22"/>
      <c r="AQ34" s="21" t="s">
        <v>76</v>
      </c>
      <c r="AR34" s="21" t="s">
        <v>77</v>
      </c>
      <c r="AS34" s="21" t="s">
        <v>78</v>
      </c>
      <c r="AT34" s="22" t="s">
        <v>79</v>
      </c>
      <c r="AU34" s="21" t="s">
        <v>80</v>
      </c>
      <c r="AV34" s="21" t="s">
        <v>81</v>
      </c>
      <c r="AW34" s="21" t="s">
        <v>82</v>
      </c>
      <c r="AX34" s="22" t="s">
        <v>83</v>
      </c>
      <c r="AY34" t="s">
        <v>84</v>
      </c>
      <c r="AZ34" s="23"/>
      <c r="BB34" s="52" t="s">
        <v>247</v>
      </c>
      <c r="BC34" s="82" t="s">
        <v>244</v>
      </c>
      <c r="BD34" s="39">
        <v>3</v>
      </c>
      <c r="BE34" s="21"/>
      <c r="BF34" s="21">
        <v>1</v>
      </c>
      <c r="BG34" s="22">
        <v>6</v>
      </c>
      <c r="BH34" s="39"/>
      <c r="BI34" s="21"/>
      <c r="BJ34" s="21"/>
      <c r="BK34" s="22"/>
      <c r="BL34" s="40"/>
      <c r="BM34" s="23"/>
    </row>
    <row r="35" spans="2:65">
      <c r="B35" s="40"/>
      <c r="C35" s="54">
        <f>COUNTA(C4:C34)</f>
        <v>31</v>
      </c>
      <c r="D35" s="54">
        <f>SUM(D4:D34)</f>
        <v>117</v>
      </c>
      <c r="E35" s="54">
        <f>SUM(E4:E34)</f>
        <v>6</v>
      </c>
      <c r="F35" s="54">
        <f>SUM(F4:F34)</f>
        <v>145</v>
      </c>
      <c r="G35" s="54"/>
      <c r="H35" s="54">
        <f>SUM(H4:H34)</f>
        <v>63</v>
      </c>
      <c r="I35" s="54">
        <f>SUM(I4:I34)</f>
        <v>2</v>
      </c>
      <c r="J35" s="54">
        <f>SUM(J4:J34)</f>
        <v>84</v>
      </c>
      <c r="K35" s="54"/>
      <c r="M35" s="23"/>
      <c r="AB35" s="52"/>
      <c r="AC35" s="23" t="s">
        <v>208</v>
      </c>
      <c r="AD35" s="40">
        <v>1</v>
      </c>
      <c r="AF35">
        <v>2</v>
      </c>
      <c r="AG35" s="23">
        <v>6</v>
      </c>
      <c r="AH35" s="40"/>
      <c r="AK35" s="23"/>
      <c r="AL35" s="40"/>
      <c r="AM35" s="23"/>
      <c r="AO35" s="52" t="s">
        <v>232</v>
      </c>
      <c r="AP35" s="82" t="s">
        <v>233</v>
      </c>
      <c r="AQ35" s="39">
        <v>3</v>
      </c>
      <c r="AR35" s="21"/>
      <c r="AS35" s="21">
        <v>1</v>
      </c>
      <c r="AT35" s="22">
        <v>6</v>
      </c>
      <c r="AU35" s="39"/>
      <c r="AV35" s="21"/>
      <c r="AW35" s="21"/>
      <c r="AX35" s="22"/>
      <c r="AY35" s="40"/>
      <c r="AZ35" s="23"/>
      <c r="BB35" s="52"/>
      <c r="BC35" s="23" t="s">
        <v>245</v>
      </c>
      <c r="BD35" s="40">
        <v>1</v>
      </c>
      <c r="BF35">
        <v>2</v>
      </c>
      <c r="BG35" s="23">
        <v>6</v>
      </c>
      <c r="BH35" s="40"/>
      <c r="BK35" s="23"/>
      <c r="BL35" s="40"/>
      <c r="BM35" s="23"/>
    </row>
    <row r="36" spans="2:65" ht="19.5" thickBot="1">
      <c r="B36" s="41"/>
      <c r="C36" s="26"/>
      <c r="D36" s="92">
        <f>D35/$C$35</f>
        <v>3.774193548387097</v>
      </c>
      <c r="E36" s="92">
        <f t="shared" ref="E36:G36" si="12">E35/$C$35</f>
        <v>0.19354838709677419</v>
      </c>
      <c r="F36" s="92">
        <f t="shared" si="12"/>
        <v>4.67741935483871</v>
      </c>
      <c r="G36" s="92">
        <f t="shared" si="12"/>
        <v>0</v>
      </c>
      <c r="H36" s="92">
        <f>H35/$I$2</f>
        <v>2.1</v>
      </c>
      <c r="I36" s="92">
        <f t="shared" ref="I36:K36" si="13">I35/$I$2</f>
        <v>6.6666666666666666E-2</v>
      </c>
      <c r="J36" s="92">
        <f t="shared" si="13"/>
        <v>2.8</v>
      </c>
      <c r="K36" s="92">
        <f t="shared" si="13"/>
        <v>0</v>
      </c>
      <c r="L36" s="26"/>
      <c r="M36" s="42"/>
      <c r="AB36" s="52"/>
      <c r="AC36" s="23" t="s">
        <v>209</v>
      </c>
      <c r="AD36" s="40">
        <v>4</v>
      </c>
      <c r="AF36">
        <v>7</v>
      </c>
      <c r="AG36" s="23">
        <v>6</v>
      </c>
      <c r="AH36" s="40">
        <v>2</v>
      </c>
      <c r="AJ36">
        <v>5</v>
      </c>
      <c r="AK36" s="23">
        <v>6</v>
      </c>
      <c r="AL36" s="40"/>
      <c r="AM36" s="23"/>
      <c r="AO36" s="52"/>
      <c r="AP36" s="23" t="s">
        <v>234</v>
      </c>
      <c r="AQ36" s="40">
        <v>1</v>
      </c>
      <c r="AS36">
        <v>2</v>
      </c>
      <c r="AT36" s="23">
        <v>6</v>
      </c>
      <c r="AU36" s="40"/>
      <c r="AX36" s="23"/>
      <c r="AY36" s="40"/>
      <c r="AZ36" s="23"/>
      <c r="BB36" s="52"/>
      <c r="BC36" s="23" t="s">
        <v>209</v>
      </c>
      <c r="BD36" s="40">
        <v>3</v>
      </c>
      <c r="BF36">
        <v>7</v>
      </c>
      <c r="BG36" s="23">
        <v>6</v>
      </c>
      <c r="BH36" s="40">
        <v>2</v>
      </c>
      <c r="BJ36">
        <v>5</v>
      </c>
      <c r="BK36" s="23">
        <v>6</v>
      </c>
      <c r="BL36" s="40"/>
      <c r="BM36" s="23"/>
    </row>
    <row r="37" spans="2:65" ht="19.5" thickBot="1">
      <c r="AB37" s="52"/>
      <c r="AC37" s="23" t="s">
        <v>210</v>
      </c>
      <c r="AD37" s="40">
        <v>4</v>
      </c>
      <c r="AF37">
        <v>7</v>
      </c>
      <c r="AG37" s="23">
        <v>6</v>
      </c>
      <c r="AH37" s="40">
        <v>2</v>
      </c>
      <c r="AJ37">
        <v>5</v>
      </c>
      <c r="AK37" s="23">
        <v>6</v>
      </c>
      <c r="AL37" s="40"/>
      <c r="AM37" s="23"/>
      <c r="AO37" s="52"/>
      <c r="AP37" s="23" t="s">
        <v>209</v>
      </c>
      <c r="AQ37" s="40">
        <v>3</v>
      </c>
      <c r="AS37">
        <v>7</v>
      </c>
      <c r="AT37" s="23">
        <v>6</v>
      </c>
      <c r="AU37" s="40">
        <v>2</v>
      </c>
      <c r="AW37">
        <v>5</v>
      </c>
      <c r="AX37" s="23">
        <v>6</v>
      </c>
      <c r="AY37" s="40"/>
      <c r="AZ37" s="23"/>
      <c r="BB37" s="52"/>
      <c r="BC37" s="23" t="s">
        <v>210</v>
      </c>
      <c r="BD37" s="40">
        <v>3</v>
      </c>
      <c r="BF37">
        <v>7</v>
      </c>
      <c r="BG37" s="23">
        <v>6</v>
      </c>
      <c r="BH37" s="40">
        <v>2</v>
      </c>
      <c r="BJ37">
        <v>5</v>
      </c>
      <c r="BK37" s="23">
        <v>6</v>
      </c>
      <c r="BL37" s="40"/>
      <c r="BM37" s="23"/>
    </row>
    <row r="38" spans="2:65" ht="24.75" thickBot="1">
      <c r="O38" s="65" t="s">
        <v>284</v>
      </c>
      <c r="P38" s="21"/>
      <c r="Q38" s="21"/>
      <c r="R38" s="21"/>
      <c r="S38" s="21"/>
      <c r="T38" s="21"/>
      <c r="U38" s="21" t="s">
        <v>52</v>
      </c>
      <c r="V38" s="21">
        <f>COUNTA(U40:V60)</f>
        <v>17</v>
      </c>
      <c r="W38" s="21"/>
      <c r="X38" s="21"/>
      <c r="Y38" s="21"/>
      <c r="Z38" s="22"/>
      <c r="AB38" s="52"/>
      <c r="AC38" s="23" t="s">
        <v>211</v>
      </c>
      <c r="AD38" s="40">
        <v>4</v>
      </c>
      <c r="AF38">
        <v>7</v>
      </c>
      <c r="AG38" s="23">
        <v>6</v>
      </c>
      <c r="AH38" s="40">
        <v>2</v>
      </c>
      <c r="AJ38">
        <v>5</v>
      </c>
      <c r="AK38" s="23">
        <v>6</v>
      </c>
      <c r="AL38" s="40"/>
      <c r="AM38" s="23"/>
      <c r="AO38" s="52"/>
      <c r="AP38" s="23" t="s">
        <v>210</v>
      </c>
      <c r="AQ38" s="40">
        <v>3</v>
      </c>
      <c r="AS38">
        <v>7</v>
      </c>
      <c r="AT38" s="23">
        <v>6</v>
      </c>
      <c r="AU38" s="40">
        <v>2</v>
      </c>
      <c r="AW38">
        <v>5</v>
      </c>
      <c r="AX38" s="23">
        <v>6</v>
      </c>
      <c r="AY38" s="40"/>
      <c r="AZ38" s="23"/>
      <c r="BB38" s="52"/>
      <c r="BC38" s="23" t="s">
        <v>211</v>
      </c>
      <c r="BD38" s="40">
        <v>3</v>
      </c>
      <c r="BF38">
        <v>7</v>
      </c>
      <c r="BG38" s="23">
        <v>6</v>
      </c>
      <c r="BH38" s="40">
        <v>2</v>
      </c>
      <c r="BJ38">
        <v>5</v>
      </c>
      <c r="BK38" s="23">
        <v>6</v>
      </c>
      <c r="BL38" s="40"/>
      <c r="BM38" s="23"/>
    </row>
    <row r="39" spans="2:65" ht="19.5" thickBot="1">
      <c r="O39" s="52"/>
      <c r="P39" s="22"/>
      <c r="Q39" s="21" t="s">
        <v>76</v>
      </c>
      <c r="R39" s="21" t="s">
        <v>77</v>
      </c>
      <c r="S39" s="21" t="s">
        <v>78</v>
      </c>
      <c r="T39" s="22" t="s">
        <v>79</v>
      </c>
      <c r="U39" s="21" t="s">
        <v>80</v>
      </c>
      <c r="V39" s="21" t="s">
        <v>81</v>
      </c>
      <c r="W39" s="21" t="s">
        <v>82</v>
      </c>
      <c r="X39" s="22" t="s">
        <v>83</v>
      </c>
      <c r="Y39" t="s">
        <v>84</v>
      </c>
      <c r="Z39" s="23"/>
      <c r="AB39" s="52" t="s">
        <v>224</v>
      </c>
      <c r="AC39" s="82" t="s">
        <v>212</v>
      </c>
      <c r="AD39" s="40">
        <v>3</v>
      </c>
      <c r="AF39">
        <v>1</v>
      </c>
      <c r="AG39" s="23">
        <v>6</v>
      </c>
      <c r="AH39" s="40"/>
      <c r="AK39" s="23"/>
      <c r="AL39" s="40"/>
      <c r="AM39" s="23"/>
      <c r="AO39" s="52"/>
      <c r="AP39" s="23" t="s">
        <v>211</v>
      </c>
      <c r="AQ39" s="40">
        <v>3</v>
      </c>
      <c r="AS39">
        <v>7</v>
      </c>
      <c r="AT39" s="23">
        <v>6</v>
      </c>
      <c r="AU39" s="40">
        <v>2</v>
      </c>
      <c r="AW39">
        <v>5</v>
      </c>
      <c r="AX39" s="23">
        <v>6</v>
      </c>
      <c r="AY39" s="40"/>
      <c r="AZ39" s="23"/>
      <c r="BB39" s="52" t="s">
        <v>248</v>
      </c>
      <c r="BC39" s="82" t="s">
        <v>249</v>
      </c>
      <c r="BD39" s="40">
        <v>3</v>
      </c>
      <c r="BF39">
        <v>1</v>
      </c>
      <c r="BG39" s="23">
        <v>6</v>
      </c>
      <c r="BH39" s="40"/>
      <c r="BK39" s="23"/>
      <c r="BL39" s="40"/>
      <c r="BM39" s="23"/>
    </row>
    <row r="40" spans="2:65" ht="24.75" thickBot="1">
      <c r="B40" s="65" t="s">
        <v>411</v>
      </c>
      <c r="C40" s="21"/>
      <c r="D40" s="21"/>
      <c r="E40" s="21"/>
      <c r="F40" s="21"/>
      <c r="G40" s="21"/>
      <c r="H40" s="21" t="s">
        <v>52</v>
      </c>
      <c r="I40" s="21">
        <f>COUNTA(H42:I70)</f>
        <v>29</v>
      </c>
      <c r="J40" s="21"/>
      <c r="K40" s="21"/>
      <c r="L40" s="21"/>
      <c r="M40" s="22"/>
      <c r="O40" s="52" t="s">
        <v>174</v>
      </c>
      <c r="P40" s="23" t="s">
        <v>176</v>
      </c>
      <c r="Q40">
        <v>2</v>
      </c>
      <c r="S40">
        <v>5</v>
      </c>
      <c r="T40" s="23">
        <v>10</v>
      </c>
      <c r="U40">
        <v>1</v>
      </c>
      <c r="W40">
        <v>2</v>
      </c>
      <c r="X40" s="23">
        <v>10</v>
      </c>
      <c r="Z40" s="23"/>
      <c r="AB40" s="52"/>
      <c r="AC40" s="23" t="s">
        <v>213</v>
      </c>
      <c r="AD40" s="40">
        <v>1</v>
      </c>
      <c r="AF40">
        <v>2</v>
      </c>
      <c r="AG40" s="23">
        <v>6</v>
      </c>
      <c r="AH40" s="40"/>
      <c r="AK40" s="23"/>
      <c r="AL40" s="40"/>
      <c r="AM40" s="23"/>
      <c r="AO40" s="52" t="s">
        <v>236</v>
      </c>
      <c r="AP40" s="82" t="s">
        <v>237</v>
      </c>
      <c r="AQ40" s="40">
        <v>3</v>
      </c>
      <c r="AS40">
        <v>1</v>
      </c>
      <c r="AT40" s="23">
        <v>6</v>
      </c>
      <c r="AU40" s="40"/>
      <c r="AX40" s="23"/>
      <c r="AY40" s="40"/>
      <c r="AZ40" s="23"/>
      <c r="BB40" s="52"/>
      <c r="BC40" s="23" t="s">
        <v>250</v>
      </c>
      <c r="BD40" s="40">
        <v>1</v>
      </c>
      <c r="BF40">
        <v>2</v>
      </c>
      <c r="BG40" s="23">
        <v>6</v>
      </c>
      <c r="BH40" s="40"/>
      <c r="BK40" s="23"/>
      <c r="BL40" s="40"/>
      <c r="BM40" s="23"/>
    </row>
    <row r="41" spans="2:65">
      <c r="B41" s="40"/>
      <c r="C41" s="48"/>
      <c r="D41" s="63" t="s">
        <v>76</v>
      </c>
      <c r="E41" s="61" t="s">
        <v>77</v>
      </c>
      <c r="F41" s="61" t="s">
        <v>78</v>
      </c>
      <c r="G41" s="62" t="s">
        <v>79</v>
      </c>
      <c r="H41" s="63" t="s">
        <v>80</v>
      </c>
      <c r="I41" s="61" t="s">
        <v>81</v>
      </c>
      <c r="J41" s="61" t="s">
        <v>82</v>
      </c>
      <c r="K41" s="62" t="s">
        <v>83</v>
      </c>
      <c r="L41" s="79" t="s">
        <v>84</v>
      </c>
      <c r="M41" s="23"/>
      <c r="O41" s="52"/>
      <c r="P41" s="23" t="s">
        <v>177</v>
      </c>
      <c r="Q41">
        <v>2</v>
      </c>
      <c r="S41">
        <v>5</v>
      </c>
      <c r="T41" s="23">
        <v>10</v>
      </c>
      <c r="U41">
        <v>1</v>
      </c>
      <c r="W41">
        <v>2</v>
      </c>
      <c r="X41" s="23">
        <v>10</v>
      </c>
      <c r="Z41" s="23"/>
      <c r="AB41" s="52"/>
      <c r="AC41" s="23" t="s">
        <v>209</v>
      </c>
      <c r="AD41" s="40">
        <v>4</v>
      </c>
      <c r="AF41">
        <v>7</v>
      </c>
      <c r="AG41" s="23">
        <v>6</v>
      </c>
      <c r="AH41" s="40">
        <v>2</v>
      </c>
      <c r="AJ41">
        <v>5</v>
      </c>
      <c r="AK41" s="23">
        <v>6</v>
      </c>
      <c r="AL41" s="40"/>
      <c r="AM41" s="23"/>
      <c r="AO41" s="52"/>
      <c r="AP41" s="23" t="s">
        <v>238</v>
      </c>
      <c r="AQ41" s="40">
        <v>1</v>
      </c>
      <c r="AS41">
        <v>2</v>
      </c>
      <c r="AT41" s="23">
        <v>6</v>
      </c>
      <c r="AU41" s="40"/>
      <c r="AX41" s="23"/>
      <c r="AY41" s="40"/>
      <c r="AZ41" s="23"/>
      <c r="BB41" s="52"/>
      <c r="BC41" s="23" t="s">
        <v>209</v>
      </c>
      <c r="BD41" s="40">
        <v>3</v>
      </c>
      <c r="BF41">
        <v>7</v>
      </c>
      <c r="BG41" s="23">
        <v>6</v>
      </c>
      <c r="BH41" s="40">
        <v>2</v>
      </c>
      <c r="BJ41">
        <v>5</v>
      </c>
      <c r="BK41" s="23">
        <v>6</v>
      </c>
      <c r="BL41" s="40"/>
      <c r="BM41" s="23"/>
    </row>
    <row r="42" spans="2:65">
      <c r="B42" s="40" t="s">
        <v>137</v>
      </c>
      <c r="C42" s="49" t="s">
        <v>138</v>
      </c>
      <c r="D42" s="40">
        <v>5</v>
      </c>
      <c r="F42">
        <v>5</v>
      </c>
      <c r="G42" s="23">
        <v>14</v>
      </c>
      <c r="H42" s="40">
        <v>3</v>
      </c>
      <c r="J42">
        <v>3</v>
      </c>
      <c r="K42" s="23">
        <v>14</v>
      </c>
      <c r="L42" s="40"/>
      <c r="M42" s="23"/>
      <c r="O42" s="52"/>
      <c r="P42" s="80" t="s">
        <v>178</v>
      </c>
      <c r="Q42">
        <v>4</v>
      </c>
      <c r="S42">
        <v>4</v>
      </c>
      <c r="T42" s="23">
        <v>14</v>
      </c>
      <c r="U42">
        <v>3</v>
      </c>
      <c r="W42">
        <v>3</v>
      </c>
      <c r="X42" s="23">
        <v>14</v>
      </c>
      <c r="Z42" s="23"/>
      <c r="AB42" s="52"/>
      <c r="AC42" s="23" t="s">
        <v>210</v>
      </c>
      <c r="AD42" s="40">
        <v>4</v>
      </c>
      <c r="AF42">
        <v>7</v>
      </c>
      <c r="AG42" s="23">
        <v>6</v>
      </c>
      <c r="AH42" s="40">
        <v>2</v>
      </c>
      <c r="AJ42">
        <v>5</v>
      </c>
      <c r="AK42" s="23">
        <v>6</v>
      </c>
      <c r="AL42" s="40"/>
      <c r="AM42" s="23"/>
      <c r="AO42" s="52"/>
      <c r="AP42" s="23" t="s">
        <v>209</v>
      </c>
      <c r="AQ42" s="40">
        <v>3</v>
      </c>
      <c r="AS42">
        <v>7</v>
      </c>
      <c r="AT42" s="23">
        <v>6</v>
      </c>
      <c r="AU42" s="40">
        <v>2</v>
      </c>
      <c r="AW42">
        <v>5</v>
      </c>
      <c r="AX42" s="23">
        <v>6</v>
      </c>
      <c r="AY42" s="40"/>
      <c r="AZ42" s="23"/>
      <c r="BB42" s="52"/>
      <c r="BC42" s="23" t="s">
        <v>210</v>
      </c>
      <c r="BD42" s="40">
        <v>3</v>
      </c>
      <c r="BF42">
        <v>7</v>
      </c>
      <c r="BG42" s="23">
        <v>6</v>
      </c>
      <c r="BH42" s="40">
        <v>2</v>
      </c>
      <c r="BJ42">
        <v>5</v>
      </c>
      <c r="BK42" s="23">
        <v>6</v>
      </c>
      <c r="BL42" s="40"/>
      <c r="BM42" s="23"/>
    </row>
    <row r="43" spans="2:65">
      <c r="B43" s="40"/>
      <c r="C43" s="49" t="s">
        <v>139</v>
      </c>
      <c r="D43" s="40">
        <v>5</v>
      </c>
      <c r="F43">
        <v>5</v>
      </c>
      <c r="G43" s="23">
        <v>14</v>
      </c>
      <c r="H43" s="40">
        <v>3</v>
      </c>
      <c r="J43">
        <v>3</v>
      </c>
      <c r="K43" s="23">
        <v>14</v>
      </c>
      <c r="L43" s="40"/>
      <c r="M43" s="23"/>
      <c r="O43" s="52"/>
      <c r="P43" s="80" t="s">
        <v>179</v>
      </c>
      <c r="Q43">
        <v>4</v>
      </c>
      <c r="S43">
        <v>4</v>
      </c>
      <c r="T43" s="23">
        <v>14</v>
      </c>
      <c r="U43">
        <v>3</v>
      </c>
      <c r="W43">
        <v>3</v>
      </c>
      <c r="X43" s="23">
        <v>14</v>
      </c>
      <c r="Z43" s="23"/>
      <c r="AB43" s="52"/>
      <c r="AC43" s="23" t="s">
        <v>211</v>
      </c>
      <c r="AD43" s="40">
        <v>4</v>
      </c>
      <c r="AF43">
        <v>7</v>
      </c>
      <c r="AG43" s="23">
        <v>6</v>
      </c>
      <c r="AH43" s="40">
        <v>2</v>
      </c>
      <c r="AJ43">
        <v>5</v>
      </c>
      <c r="AK43" s="23">
        <v>6</v>
      </c>
      <c r="AL43" s="40"/>
      <c r="AM43" s="23"/>
      <c r="AO43" s="52"/>
      <c r="AP43" s="23" t="s">
        <v>210</v>
      </c>
      <c r="AQ43" s="40">
        <v>3</v>
      </c>
      <c r="AS43">
        <v>7</v>
      </c>
      <c r="AT43" s="23">
        <v>6</v>
      </c>
      <c r="AU43" s="40">
        <v>2</v>
      </c>
      <c r="AW43">
        <v>5</v>
      </c>
      <c r="AX43" s="23">
        <v>6</v>
      </c>
      <c r="AY43" s="40"/>
      <c r="AZ43" s="23"/>
      <c r="BB43" s="52"/>
      <c r="BC43" s="23" t="s">
        <v>211</v>
      </c>
      <c r="BD43" s="40">
        <v>3</v>
      </c>
      <c r="BF43">
        <v>7</v>
      </c>
      <c r="BG43" s="23">
        <v>6</v>
      </c>
      <c r="BH43" s="40">
        <v>2</v>
      </c>
      <c r="BJ43">
        <v>5</v>
      </c>
      <c r="BK43" s="23">
        <v>6</v>
      </c>
      <c r="BL43" s="40"/>
      <c r="BM43" s="23"/>
    </row>
    <row r="44" spans="2:65">
      <c r="B44" s="40"/>
      <c r="C44" s="49" t="s">
        <v>140</v>
      </c>
      <c r="D44" s="40">
        <v>4</v>
      </c>
      <c r="F44">
        <v>5</v>
      </c>
      <c r="G44" s="23">
        <v>12</v>
      </c>
      <c r="H44" s="40">
        <v>2</v>
      </c>
      <c r="J44">
        <v>3</v>
      </c>
      <c r="K44" s="23">
        <v>12</v>
      </c>
      <c r="L44" s="40"/>
      <c r="M44" s="23"/>
      <c r="O44" s="52" t="s">
        <v>180</v>
      </c>
      <c r="P44" s="80" t="s">
        <v>181</v>
      </c>
      <c r="Q44">
        <v>5</v>
      </c>
      <c r="S44">
        <v>6</v>
      </c>
      <c r="T44" s="23">
        <v>10</v>
      </c>
      <c r="U44">
        <v>3</v>
      </c>
      <c r="W44">
        <v>4</v>
      </c>
      <c r="X44" s="23">
        <v>10</v>
      </c>
      <c r="Z44" s="23"/>
      <c r="AB44" s="52" t="s">
        <v>225</v>
      </c>
      <c r="AC44" s="82" t="s">
        <v>215</v>
      </c>
      <c r="AD44" s="40">
        <v>3</v>
      </c>
      <c r="AF44">
        <v>1</v>
      </c>
      <c r="AG44" s="23">
        <v>6</v>
      </c>
      <c r="AH44" s="40"/>
      <c r="AK44" s="23"/>
      <c r="AL44" s="40"/>
      <c r="AM44" s="23"/>
      <c r="AO44" s="52"/>
      <c r="AP44" s="23" t="s">
        <v>211</v>
      </c>
      <c r="AQ44" s="40">
        <v>3</v>
      </c>
      <c r="AS44">
        <v>7</v>
      </c>
      <c r="AT44" s="23">
        <v>6</v>
      </c>
      <c r="AU44" s="40">
        <v>2</v>
      </c>
      <c r="AW44">
        <v>5</v>
      </c>
      <c r="AX44" s="23">
        <v>6</v>
      </c>
      <c r="AY44" s="40"/>
      <c r="AZ44" s="23"/>
      <c r="BB44" s="52" t="s">
        <v>252</v>
      </c>
      <c r="BC44" s="82" t="s">
        <v>253</v>
      </c>
      <c r="BD44" s="40">
        <v>3</v>
      </c>
      <c r="BF44">
        <v>1</v>
      </c>
      <c r="BG44" s="23">
        <v>6</v>
      </c>
      <c r="BH44" s="40"/>
      <c r="BK44" s="23"/>
      <c r="BL44" s="40"/>
      <c r="BM44" s="23"/>
    </row>
    <row r="45" spans="2:65">
      <c r="B45" s="40"/>
      <c r="C45" s="49" t="s">
        <v>141</v>
      </c>
      <c r="D45" s="40">
        <v>5</v>
      </c>
      <c r="F45">
        <v>5</v>
      </c>
      <c r="G45" s="23">
        <v>14</v>
      </c>
      <c r="H45" s="40">
        <v>3</v>
      </c>
      <c r="J45">
        <v>3</v>
      </c>
      <c r="K45" s="23">
        <v>14</v>
      </c>
      <c r="L45" s="40"/>
      <c r="M45" s="23"/>
      <c r="O45" s="52"/>
      <c r="P45" s="80" t="s">
        <v>182</v>
      </c>
      <c r="Q45">
        <v>5</v>
      </c>
      <c r="S45">
        <v>6</v>
      </c>
      <c r="T45" s="23">
        <v>10</v>
      </c>
      <c r="U45">
        <v>3</v>
      </c>
      <c r="W45">
        <v>4</v>
      </c>
      <c r="X45" s="23">
        <v>10</v>
      </c>
      <c r="Z45" s="23"/>
      <c r="AB45" s="52"/>
      <c r="AC45" s="23" t="s">
        <v>216</v>
      </c>
      <c r="AD45" s="40">
        <v>1</v>
      </c>
      <c r="AF45">
        <v>2</v>
      </c>
      <c r="AG45" s="23">
        <v>6</v>
      </c>
      <c r="AH45" s="40"/>
      <c r="AK45" s="23"/>
      <c r="AL45" s="40"/>
      <c r="AM45" s="23"/>
      <c r="AO45" s="52" t="s">
        <v>240</v>
      </c>
      <c r="AP45" s="82" t="s">
        <v>241</v>
      </c>
      <c r="AQ45" s="40">
        <v>3</v>
      </c>
      <c r="AS45">
        <v>1</v>
      </c>
      <c r="AT45" s="23">
        <v>6</v>
      </c>
      <c r="AU45" s="40"/>
      <c r="AX45" s="23"/>
      <c r="AY45" s="40"/>
      <c r="AZ45" s="23"/>
      <c r="BB45" s="52"/>
      <c r="BC45" s="23" t="s">
        <v>254</v>
      </c>
      <c r="BD45" s="40">
        <v>1</v>
      </c>
      <c r="BF45">
        <v>2</v>
      </c>
      <c r="BG45" s="23">
        <v>6</v>
      </c>
      <c r="BH45" s="40"/>
      <c r="BK45" s="23"/>
      <c r="BL45" s="40"/>
      <c r="BM45" s="23"/>
    </row>
    <row r="46" spans="2:65">
      <c r="B46" s="40"/>
      <c r="C46" s="49" t="s">
        <v>142</v>
      </c>
      <c r="D46" s="40">
        <v>5</v>
      </c>
      <c r="F46">
        <v>5</v>
      </c>
      <c r="G46" s="23">
        <v>14</v>
      </c>
      <c r="H46" s="40">
        <v>3</v>
      </c>
      <c r="J46">
        <v>3</v>
      </c>
      <c r="K46" s="23">
        <v>14</v>
      </c>
      <c r="L46" s="40"/>
      <c r="M46" s="23"/>
      <c r="O46" s="52"/>
      <c r="P46" s="80" t="s">
        <v>183</v>
      </c>
      <c r="Q46">
        <v>4</v>
      </c>
      <c r="S46">
        <v>5</v>
      </c>
      <c r="T46" s="23">
        <v>12</v>
      </c>
      <c r="U46">
        <v>2</v>
      </c>
      <c r="W46">
        <v>3</v>
      </c>
      <c r="X46" s="23">
        <v>12</v>
      </c>
      <c r="Z46" s="23"/>
      <c r="AB46" s="52"/>
      <c r="AC46" s="23" t="s">
        <v>209</v>
      </c>
      <c r="AD46" s="40">
        <v>4</v>
      </c>
      <c r="AF46">
        <v>7</v>
      </c>
      <c r="AG46" s="23">
        <v>6</v>
      </c>
      <c r="AH46" s="40">
        <v>2</v>
      </c>
      <c r="AJ46">
        <v>5</v>
      </c>
      <c r="AK46" s="23">
        <v>6</v>
      </c>
      <c r="AL46" s="40"/>
      <c r="AM46" s="23"/>
      <c r="AO46" s="52"/>
      <c r="AP46" s="23" t="s">
        <v>242</v>
      </c>
      <c r="AQ46" s="40">
        <v>1</v>
      </c>
      <c r="AS46">
        <v>2</v>
      </c>
      <c r="AT46" s="23">
        <v>6</v>
      </c>
      <c r="AU46" s="40"/>
      <c r="AX46" s="23"/>
      <c r="AY46" s="40"/>
      <c r="AZ46" s="23"/>
      <c r="BB46" s="52"/>
      <c r="BC46" s="23" t="s">
        <v>209</v>
      </c>
      <c r="BD46" s="40">
        <v>3</v>
      </c>
      <c r="BF46">
        <v>7</v>
      </c>
      <c r="BG46" s="23">
        <v>6</v>
      </c>
      <c r="BH46" s="40">
        <v>2</v>
      </c>
      <c r="BJ46">
        <v>5</v>
      </c>
      <c r="BK46" s="23">
        <v>6</v>
      </c>
      <c r="BL46" s="40"/>
      <c r="BM46" s="23"/>
    </row>
    <row r="47" spans="2:65">
      <c r="B47" s="40"/>
      <c r="C47" s="49" t="s">
        <v>143</v>
      </c>
      <c r="D47" s="40">
        <v>4</v>
      </c>
      <c r="F47">
        <v>5</v>
      </c>
      <c r="G47" s="23">
        <v>12</v>
      </c>
      <c r="H47" s="40">
        <v>2</v>
      </c>
      <c r="J47">
        <v>3</v>
      </c>
      <c r="K47" s="23">
        <v>12</v>
      </c>
      <c r="L47" s="40"/>
      <c r="M47" s="23"/>
      <c r="O47" s="52" t="s">
        <v>184</v>
      </c>
      <c r="P47" s="80" t="s">
        <v>185</v>
      </c>
      <c r="Q47">
        <v>2</v>
      </c>
      <c r="S47">
        <v>2</v>
      </c>
      <c r="T47" s="23">
        <v>14</v>
      </c>
      <c r="X47" s="23"/>
      <c r="Y47" s="40"/>
      <c r="Z47" s="23"/>
      <c r="AB47" s="52"/>
      <c r="AC47" s="23" t="s">
        <v>210</v>
      </c>
      <c r="AD47" s="40">
        <v>4</v>
      </c>
      <c r="AF47">
        <v>7</v>
      </c>
      <c r="AG47" s="23">
        <v>6</v>
      </c>
      <c r="AH47" s="40">
        <v>2</v>
      </c>
      <c r="AJ47">
        <v>5</v>
      </c>
      <c r="AK47" s="23">
        <v>6</v>
      </c>
      <c r="AL47" s="40"/>
      <c r="AM47" s="23"/>
      <c r="AO47" s="52"/>
      <c r="AP47" s="23" t="s">
        <v>209</v>
      </c>
      <c r="AQ47" s="40">
        <v>3</v>
      </c>
      <c r="AS47">
        <v>7</v>
      </c>
      <c r="AT47" s="23">
        <v>6</v>
      </c>
      <c r="AU47" s="40">
        <v>2</v>
      </c>
      <c r="AW47">
        <v>5</v>
      </c>
      <c r="AX47" s="23">
        <v>6</v>
      </c>
      <c r="AY47" s="40"/>
      <c r="AZ47" s="23"/>
      <c r="BB47" s="52"/>
      <c r="BC47" s="23" t="s">
        <v>210</v>
      </c>
      <c r="BD47" s="40">
        <v>3</v>
      </c>
      <c r="BF47">
        <v>7</v>
      </c>
      <c r="BG47" s="23">
        <v>6</v>
      </c>
      <c r="BH47" s="40">
        <v>2</v>
      </c>
      <c r="BJ47">
        <v>5</v>
      </c>
      <c r="BK47" s="23">
        <v>6</v>
      </c>
      <c r="BL47" s="40"/>
      <c r="BM47" s="23"/>
    </row>
    <row r="48" spans="2:65">
      <c r="B48" s="40"/>
      <c r="C48" s="49" t="s">
        <v>144</v>
      </c>
      <c r="D48" s="40">
        <v>5</v>
      </c>
      <c r="F48">
        <v>5</v>
      </c>
      <c r="G48" s="23">
        <v>14</v>
      </c>
      <c r="H48" s="40">
        <v>3</v>
      </c>
      <c r="J48">
        <v>3</v>
      </c>
      <c r="K48" s="23">
        <v>14</v>
      </c>
      <c r="L48" s="40"/>
      <c r="M48" s="23"/>
      <c r="O48" s="52"/>
      <c r="P48" s="80" t="s">
        <v>186</v>
      </c>
      <c r="Q48">
        <v>2</v>
      </c>
      <c r="S48">
        <v>2</v>
      </c>
      <c r="T48" s="23">
        <v>14</v>
      </c>
      <c r="X48" s="23"/>
      <c r="Z48" s="23"/>
      <c r="AB48" s="52"/>
      <c r="AC48" s="23" t="s">
        <v>211</v>
      </c>
      <c r="AD48" s="40">
        <v>4</v>
      </c>
      <c r="AF48">
        <v>7</v>
      </c>
      <c r="AG48" s="23">
        <v>6</v>
      </c>
      <c r="AH48" s="40">
        <v>2</v>
      </c>
      <c r="AJ48">
        <v>5</v>
      </c>
      <c r="AK48" s="23">
        <v>6</v>
      </c>
      <c r="AL48" s="40"/>
      <c r="AM48" s="23"/>
      <c r="AO48" s="52"/>
      <c r="AP48" s="23" t="s">
        <v>210</v>
      </c>
      <c r="AQ48" s="40">
        <v>3</v>
      </c>
      <c r="AS48">
        <v>7</v>
      </c>
      <c r="AT48" s="23">
        <v>6</v>
      </c>
      <c r="AU48" s="40">
        <v>2</v>
      </c>
      <c r="AW48">
        <v>5</v>
      </c>
      <c r="AX48" s="23">
        <v>6</v>
      </c>
      <c r="AY48" s="40"/>
      <c r="AZ48" s="23"/>
      <c r="BB48" s="52"/>
      <c r="BC48" s="23" t="s">
        <v>211</v>
      </c>
      <c r="BD48" s="40">
        <v>3</v>
      </c>
      <c r="BF48">
        <v>7</v>
      </c>
      <c r="BG48" s="23">
        <v>6</v>
      </c>
      <c r="BH48" s="40">
        <v>2</v>
      </c>
      <c r="BJ48">
        <v>5</v>
      </c>
      <c r="BK48" s="23">
        <v>6</v>
      </c>
      <c r="BL48" s="40"/>
      <c r="BM48" s="23"/>
    </row>
    <row r="49" spans="2:65">
      <c r="B49" s="40"/>
      <c r="C49" s="49" t="s">
        <v>145</v>
      </c>
      <c r="D49" s="40">
        <v>5</v>
      </c>
      <c r="F49">
        <v>5</v>
      </c>
      <c r="G49" s="23">
        <v>14</v>
      </c>
      <c r="H49" s="40">
        <v>3</v>
      </c>
      <c r="J49">
        <v>3</v>
      </c>
      <c r="K49" s="23">
        <v>14</v>
      </c>
      <c r="L49" s="40"/>
      <c r="M49" s="23"/>
      <c r="O49" s="52"/>
      <c r="P49" s="80" t="s">
        <v>187</v>
      </c>
      <c r="Q49">
        <v>2</v>
      </c>
      <c r="S49">
        <v>2</v>
      </c>
      <c r="T49" s="23">
        <v>14</v>
      </c>
      <c r="X49" s="23"/>
      <c r="Z49" s="23"/>
      <c r="AB49" s="52"/>
      <c r="AC49" s="23" t="s">
        <v>219</v>
      </c>
      <c r="AD49" s="40">
        <v>3</v>
      </c>
      <c r="AF49">
        <v>7</v>
      </c>
      <c r="AG49" s="23">
        <v>6</v>
      </c>
      <c r="AH49" s="40">
        <v>2</v>
      </c>
      <c r="AJ49">
        <v>5</v>
      </c>
      <c r="AK49" s="23">
        <v>6</v>
      </c>
      <c r="AL49" s="40"/>
      <c r="AM49" s="23"/>
      <c r="AO49" s="52"/>
      <c r="AP49" s="23" t="s">
        <v>211</v>
      </c>
      <c r="AQ49" s="40">
        <v>3</v>
      </c>
      <c r="AS49">
        <v>7</v>
      </c>
      <c r="AT49" s="23">
        <v>6</v>
      </c>
      <c r="AU49" s="40">
        <v>2</v>
      </c>
      <c r="AW49">
        <v>5</v>
      </c>
      <c r="AX49" s="23">
        <v>6</v>
      </c>
      <c r="AY49" s="40"/>
      <c r="AZ49" s="23"/>
      <c r="BB49" s="52"/>
      <c r="BC49" s="23" t="s">
        <v>227</v>
      </c>
      <c r="BD49" s="40">
        <v>2</v>
      </c>
      <c r="BF49">
        <v>5</v>
      </c>
      <c r="BG49" s="23">
        <v>6</v>
      </c>
      <c r="BH49" s="40">
        <v>1</v>
      </c>
      <c r="BJ49">
        <v>4</v>
      </c>
      <c r="BK49" s="23">
        <v>6</v>
      </c>
      <c r="BL49" s="40"/>
      <c r="BM49" s="23"/>
    </row>
    <row r="50" spans="2:65">
      <c r="B50" s="40"/>
      <c r="C50" s="49" t="s">
        <v>146</v>
      </c>
      <c r="D50" s="40">
        <v>4</v>
      </c>
      <c r="F50">
        <v>5</v>
      </c>
      <c r="G50" s="23">
        <v>12</v>
      </c>
      <c r="H50" s="40">
        <v>2</v>
      </c>
      <c r="J50">
        <v>3</v>
      </c>
      <c r="K50" s="23">
        <v>12</v>
      </c>
      <c r="L50" s="40"/>
      <c r="M50" s="23"/>
      <c r="O50" s="52"/>
      <c r="P50" s="80" t="s">
        <v>188</v>
      </c>
      <c r="Q50">
        <v>2</v>
      </c>
      <c r="S50">
        <v>2</v>
      </c>
      <c r="T50" s="23">
        <v>14</v>
      </c>
      <c r="X50" s="23"/>
      <c r="Z50" s="23"/>
      <c r="AB50" s="52"/>
      <c r="AC50" s="23" t="s">
        <v>220</v>
      </c>
      <c r="AD50" s="40">
        <v>3</v>
      </c>
      <c r="AF50">
        <v>8</v>
      </c>
      <c r="AG50" s="23">
        <v>6</v>
      </c>
      <c r="AH50" s="40">
        <v>2</v>
      </c>
      <c r="AJ50">
        <v>6</v>
      </c>
      <c r="AK50" s="23">
        <v>6</v>
      </c>
      <c r="AL50" s="40"/>
      <c r="AM50" s="23"/>
      <c r="AO50" s="52"/>
      <c r="AP50" s="23" t="s">
        <v>227</v>
      </c>
      <c r="AQ50" s="40">
        <v>2</v>
      </c>
      <c r="AS50">
        <v>5</v>
      </c>
      <c r="AT50" s="23">
        <v>6</v>
      </c>
      <c r="AU50" s="40">
        <v>1</v>
      </c>
      <c r="AW50">
        <v>4</v>
      </c>
      <c r="AX50" s="23">
        <v>6</v>
      </c>
      <c r="AY50" s="40"/>
      <c r="AZ50" s="23"/>
      <c r="BB50" s="52"/>
      <c r="BC50" s="23" t="s">
        <v>229</v>
      </c>
      <c r="BD50" s="40">
        <v>2</v>
      </c>
      <c r="BF50">
        <v>6</v>
      </c>
      <c r="BG50" s="23">
        <v>6</v>
      </c>
      <c r="BH50" s="40">
        <v>1</v>
      </c>
      <c r="BJ50">
        <v>5</v>
      </c>
      <c r="BK50" s="23">
        <v>6</v>
      </c>
      <c r="BL50" s="40"/>
      <c r="BM50" s="23"/>
    </row>
    <row r="51" spans="2:65">
      <c r="B51" s="40"/>
      <c r="C51" s="49" t="s">
        <v>147</v>
      </c>
      <c r="D51" s="40">
        <v>4</v>
      </c>
      <c r="F51">
        <v>5</v>
      </c>
      <c r="G51" s="23">
        <v>12</v>
      </c>
      <c r="H51" s="40">
        <v>2</v>
      </c>
      <c r="J51">
        <v>3</v>
      </c>
      <c r="K51" s="23">
        <v>12</v>
      </c>
      <c r="L51" s="40"/>
      <c r="M51" s="23"/>
      <c r="O51" s="52" t="s">
        <v>190</v>
      </c>
      <c r="P51" s="80" t="s">
        <v>191</v>
      </c>
      <c r="Q51">
        <v>3</v>
      </c>
      <c r="S51">
        <v>8</v>
      </c>
      <c r="T51" s="23">
        <v>10</v>
      </c>
      <c r="U51">
        <v>2</v>
      </c>
      <c r="W51">
        <v>4</v>
      </c>
      <c r="X51" s="23">
        <v>10</v>
      </c>
      <c r="Z51" s="23"/>
      <c r="AB51" s="52"/>
      <c r="AC51" s="23" t="s">
        <v>221</v>
      </c>
      <c r="AD51" s="40">
        <v>1</v>
      </c>
      <c r="AF51">
        <v>2</v>
      </c>
      <c r="AG51" s="23">
        <v>6</v>
      </c>
      <c r="AH51" s="40">
        <v>1</v>
      </c>
      <c r="AJ51">
        <v>1</v>
      </c>
      <c r="AK51" s="23">
        <v>6</v>
      </c>
      <c r="AL51" s="40"/>
      <c r="AM51" s="23"/>
      <c r="AO51" s="52"/>
      <c r="AP51" s="23" t="s">
        <v>229</v>
      </c>
      <c r="AQ51" s="40">
        <v>2</v>
      </c>
      <c r="AS51">
        <v>6</v>
      </c>
      <c r="AT51" s="23">
        <v>6</v>
      </c>
      <c r="AU51" s="40">
        <v>1</v>
      </c>
      <c r="AW51">
        <v>5</v>
      </c>
      <c r="AX51" s="23">
        <v>6</v>
      </c>
      <c r="AY51" s="40"/>
      <c r="AZ51" s="23"/>
      <c r="BB51" s="52"/>
      <c r="BC51" s="23" t="s">
        <v>230</v>
      </c>
      <c r="BD51" s="40">
        <v>1</v>
      </c>
      <c r="BF51">
        <v>2</v>
      </c>
      <c r="BG51" s="23">
        <v>6</v>
      </c>
      <c r="BH51" s="40">
        <v>1</v>
      </c>
      <c r="BJ51">
        <v>1</v>
      </c>
      <c r="BK51" s="23">
        <v>6</v>
      </c>
      <c r="BL51" s="40"/>
      <c r="BM51" s="23"/>
    </row>
    <row r="52" spans="2:65" ht="19.5" thickBot="1">
      <c r="B52" s="40"/>
      <c r="C52" s="49" t="s">
        <v>148</v>
      </c>
      <c r="D52" s="40">
        <v>4</v>
      </c>
      <c r="F52">
        <v>5</v>
      </c>
      <c r="G52" s="23">
        <v>12</v>
      </c>
      <c r="H52" s="40">
        <v>2</v>
      </c>
      <c r="J52">
        <v>3</v>
      </c>
      <c r="K52" s="23">
        <v>12</v>
      </c>
      <c r="L52" s="40"/>
      <c r="M52" s="23"/>
      <c r="O52" s="52"/>
      <c r="P52" s="80" t="s">
        <v>193</v>
      </c>
      <c r="Q52">
        <v>3</v>
      </c>
      <c r="S52">
        <v>8</v>
      </c>
      <c r="T52" s="23">
        <v>10</v>
      </c>
      <c r="U52">
        <v>2</v>
      </c>
      <c r="W52">
        <v>4</v>
      </c>
      <c r="X52" s="23">
        <v>10</v>
      </c>
      <c r="Z52" s="23"/>
      <c r="AB52" s="52"/>
      <c r="AC52" s="42" t="s">
        <v>222</v>
      </c>
      <c r="AD52" s="41">
        <v>2</v>
      </c>
      <c r="AE52" s="26"/>
      <c r="AF52" s="26">
        <v>4</v>
      </c>
      <c r="AG52" s="42">
        <v>6</v>
      </c>
      <c r="AH52" s="41">
        <v>1</v>
      </c>
      <c r="AI52" s="26"/>
      <c r="AJ52" s="26">
        <v>2</v>
      </c>
      <c r="AK52" s="42">
        <v>6</v>
      </c>
      <c r="AL52" s="40"/>
      <c r="AM52" s="23"/>
      <c r="AO52" s="52"/>
      <c r="AP52" s="23" t="s">
        <v>228</v>
      </c>
      <c r="AQ52" s="40">
        <v>3</v>
      </c>
      <c r="AS52">
        <v>1</v>
      </c>
      <c r="AT52" s="23">
        <v>6</v>
      </c>
      <c r="AU52" s="40"/>
      <c r="AX52" s="23"/>
      <c r="AY52" s="40"/>
      <c r="AZ52" s="23"/>
      <c r="BB52" s="52"/>
      <c r="BC52" s="42" t="s">
        <v>257</v>
      </c>
      <c r="BD52" s="41">
        <v>2</v>
      </c>
      <c r="BE52" s="26"/>
      <c r="BF52" s="26">
        <v>4</v>
      </c>
      <c r="BG52" s="42">
        <v>6</v>
      </c>
      <c r="BH52" s="41">
        <v>1</v>
      </c>
      <c r="BI52" s="26"/>
      <c r="BJ52" s="26">
        <v>2</v>
      </c>
      <c r="BK52" s="42">
        <v>6</v>
      </c>
      <c r="BL52" s="40"/>
      <c r="BM52" s="23"/>
    </row>
    <row r="53" spans="2:65">
      <c r="B53" s="40"/>
      <c r="C53" s="49" t="s">
        <v>149</v>
      </c>
      <c r="D53" s="40">
        <v>3</v>
      </c>
      <c r="F53">
        <v>3</v>
      </c>
      <c r="G53" s="23">
        <v>14</v>
      </c>
      <c r="H53" s="40">
        <v>2</v>
      </c>
      <c r="J53">
        <v>2</v>
      </c>
      <c r="K53" s="23">
        <v>14</v>
      </c>
      <c r="L53" s="40"/>
      <c r="M53" s="23"/>
      <c r="O53" s="52"/>
      <c r="P53" s="80" t="s">
        <v>194</v>
      </c>
      <c r="Q53">
        <v>3</v>
      </c>
      <c r="S53">
        <v>8</v>
      </c>
      <c r="T53" s="23">
        <v>10</v>
      </c>
      <c r="U53">
        <v>2</v>
      </c>
      <c r="W53">
        <v>4</v>
      </c>
      <c r="X53" s="23">
        <v>10</v>
      </c>
      <c r="Z53" s="23"/>
      <c r="AB53" s="40"/>
      <c r="AC53" s="54">
        <f>COUNTA(AC34:AC52)</f>
        <v>19</v>
      </c>
      <c r="AD53" s="54">
        <f>SUM(AD34:AD52)</f>
        <v>57</v>
      </c>
      <c r="AE53" s="54">
        <f>SUM(AE34:AE52)</f>
        <v>0</v>
      </c>
      <c r="AF53" s="54">
        <f>SUM(AF34:AF52)</f>
        <v>93</v>
      </c>
      <c r="AG53" s="54"/>
      <c r="AH53" s="54">
        <f>SUM(AH34:AH52)</f>
        <v>24</v>
      </c>
      <c r="AI53" s="54">
        <f>SUM(AI34:AI52)</f>
        <v>0</v>
      </c>
      <c r="AJ53" s="54">
        <f>SUM(AJ34:AJ52)</f>
        <v>59</v>
      </c>
      <c r="AK53" s="54"/>
      <c r="AM53" s="23"/>
      <c r="AO53" s="52"/>
      <c r="AP53" s="23" t="s">
        <v>230</v>
      </c>
      <c r="AQ53" s="40">
        <v>1</v>
      </c>
      <c r="AS53">
        <v>2</v>
      </c>
      <c r="AT53" s="23">
        <v>6</v>
      </c>
      <c r="AU53" s="40">
        <v>1</v>
      </c>
      <c r="AW53">
        <v>1</v>
      </c>
      <c r="AX53" s="23">
        <v>6</v>
      </c>
      <c r="AY53" s="40"/>
      <c r="AZ53" s="23"/>
      <c r="BB53" s="40"/>
      <c r="BC53" s="54">
        <f>COUNTA(BC34:BC52)</f>
        <v>19</v>
      </c>
      <c r="BD53" s="54">
        <f>SUM(BD34:BD52)</f>
        <v>46</v>
      </c>
      <c r="BE53" s="54">
        <f>SUM(BE34:BE52)</f>
        <v>0</v>
      </c>
      <c r="BF53" s="54">
        <f>SUM(BF34:BF52)</f>
        <v>89</v>
      </c>
      <c r="BG53" s="54"/>
      <c r="BH53" s="54">
        <f>SUM(BH34:BH52)</f>
        <v>22</v>
      </c>
      <c r="BI53" s="54">
        <f>SUM(BI34:BI52)</f>
        <v>0</v>
      </c>
      <c r="BJ53" s="54">
        <f>SUM(BJ34:BJ52)</f>
        <v>57</v>
      </c>
      <c r="BK53" s="54"/>
      <c r="BM53" s="23"/>
    </row>
    <row r="54" spans="2:65" ht="19.5" thickBot="1">
      <c r="B54" s="90" t="s">
        <v>151</v>
      </c>
      <c r="C54" s="49" t="s">
        <v>152</v>
      </c>
      <c r="D54" s="40">
        <v>4</v>
      </c>
      <c r="F54">
        <v>6</v>
      </c>
      <c r="G54" s="23">
        <v>8</v>
      </c>
      <c r="H54" s="40">
        <v>2</v>
      </c>
      <c r="J54">
        <v>3</v>
      </c>
      <c r="K54" s="23">
        <v>8</v>
      </c>
      <c r="L54" s="40"/>
      <c r="M54" s="23"/>
      <c r="O54" s="52" t="s">
        <v>196</v>
      </c>
      <c r="P54" s="80" t="s">
        <v>192</v>
      </c>
      <c r="Q54">
        <v>3</v>
      </c>
      <c r="S54">
        <v>8</v>
      </c>
      <c r="T54" s="23">
        <v>10</v>
      </c>
      <c r="U54">
        <v>2</v>
      </c>
      <c r="W54">
        <v>4</v>
      </c>
      <c r="X54" s="23">
        <v>10</v>
      </c>
      <c r="Z54" s="23"/>
      <c r="AB54" s="41"/>
      <c r="AC54" s="26"/>
      <c r="AD54" s="92">
        <f>AD53/$AC$53</f>
        <v>3</v>
      </c>
      <c r="AE54" s="92">
        <f t="shared" ref="AE54:AG54" si="14">AE53/$AC$53</f>
        <v>0</v>
      </c>
      <c r="AF54" s="92">
        <f t="shared" si="14"/>
        <v>4.8947368421052628</v>
      </c>
      <c r="AG54" s="92">
        <f t="shared" si="14"/>
        <v>0</v>
      </c>
      <c r="AH54" s="92">
        <f>AH53/$AI$32</f>
        <v>1.8461538461538463</v>
      </c>
      <c r="AI54" s="92">
        <f t="shared" ref="AI54:AK54" si="15">AI53/$AI$32</f>
        <v>0</v>
      </c>
      <c r="AJ54" s="92">
        <f t="shared" si="15"/>
        <v>4.5384615384615383</v>
      </c>
      <c r="AK54" s="92">
        <f t="shared" si="15"/>
        <v>0</v>
      </c>
      <c r="AL54" s="26"/>
      <c r="AM54" s="42"/>
      <c r="AO54" s="52"/>
      <c r="AP54" s="42" t="s">
        <v>231</v>
      </c>
      <c r="AQ54" s="41">
        <v>2</v>
      </c>
      <c r="AR54" s="26"/>
      <c r="AS54" s="26">
        <v>4</v>
      </c>
      <c r="AT54" s="42">
        <v>6</v>
      </c>
      <c r="AU54" s="41">
        <v>1</v>
      </c>
      <c r="AV54" s="26"/>
      <c r="AW54" s="26">
        <v>2</v>
      </c>
      <c r="AX54" s="42">
        <v>6</v>
      </c>
      <c r="AY54" s="40"/>
      <c r="AZ54" s="23"/>
      <c r="BB54" s="41"/>
      <c r="BC54" s="26"/>
      <c r="BD54" s="92">
        <f>BD53/$BC$53</f>
        <v>2.4210526315789473</v>
      </c>
      <c r="BE54" s="92">
        <f t="shared" ref="BE54:BG54" si="16">BE53/$BC$53</f>
        <v>0</v>
      </c>
      <c r="BF54" s="92">
        <f t="shared" si="16"/>
        <v>4.6842105263157894</v>
      </c>
      <c r="BG54" s="92">
        <f t="shared" si="16"/>
        <v>0</v>
      </c>
      <c r="BH54" s="92">
        <f>BH53/$BI$32</f>
        <v>1.6923076923076923</v>
      </c>
      <c r="BI54" s="92">
        <f t="shared" ref="BI54:BK54" si="17">BI53/$BI$32</f>
        <v>0</v>
      </c>
      <c r="BJ54" s="92">
        <f t="shared" si="17"/>
        <v>4.384615384615385</v>
      </c>
      <c r="BK54" s="92">
        <f t="shared" si="17"/>
        <v>0</v>
      </c>
      <c r="BL54" s="26"/>
      <c r="BM54" s="42"/>
    </row>
    <row r="55" spans="2:65">
      <c r="B55" s="91" t="s">
        <v>271</v>
      </c>
      <c r="C55" s="49" t="s">
        <v>153</v>
      </c>
      <c r="D55" s="40">
        <v>4</v>
      </c>
      <c r="F55">
        <v>5</v>
      </c>
      <c r="G55" s="23">
        <v>12</v>
      </c>
      <c r="H55" s="40">
        <v>2</v>
      </c>
      <c r="J55">
        <v>3</v>
      </c>
      <c r="K55" s="23">
        <v>12</v>
      </c>
      <c r="L55" s="40"/>
      <c r="M55" s="23"/>
      <c r="O55" s="52"/>
      <c r="P55" s="80" t="s">
        <v>197</v>
      </c>
      <c r="Q55">
        <v>3</v>
      </c>
      <c r="S55">
        <v>8</v>
      </c>
      <c r="T55" s="23">
        <v>10</v>
      </c>
      <c r="U55">
        <v>2</v>
      </c>
      <c r="W55">
        <v>4</v>
      </c>
      <c r="X55" s="23">
        <v>10</v>
      </c>
      <c r="Z55" s="23"/>
      <c r="AO55" s="40"/>
      <c r="AP55" s="54">
        <f>COUNTA(AP35:AP54)</f>
        <v>20</v>
      </c>
      <c r="AQ55" s="54">
        <f>SUM(AQ35:AQ54)</f>
        <v>49</v>
      </c>
      <c r="AR55" s="54">
        <f>SUM(AR35:AR54)</f>
        <v>0</v>
      </c>
      <c r="AS55" s="54">
        <f>SUM(AS35:AS54)</f>
        <v>90</v>
      </c>
      <c r="AT55" s="54"/>
      <c r="AU55" s="54">
        <f>SUM(AU35:AU54)</f>
        <v>22</v>
      </c>
      <c r="AV55" s="54">
        <f>SUM(AV35:AV54)</f>
        <v>0</v>
      </c>
      <c r="AW55" s="54">
        <f>SUM(AW35:AW54)</f>
        <v>57</v>
      </c>
      <c r="AX55" s="54"/>
      <c r="AZ55" s="23"/>
    </row>
    <row r="56" spans="2:65" ht="19.5" thickBot="1">
      <c r="B56" s="90"/>
      <c r="C56" s="49" t="s">
        <v>154</v>
      </c>
      <c r="D56" s="40">
        <v>4</v>
      </c>
      <c r="F56">
        <v>5</v>
      </c>
      <c r="G56" s="23">
        <v>12</v>
      </c>
      <c r="H56" s="40">
        <v>2</v>
      </c>
      <c r="J56">
        <v>3</v>
      </c>
      <c r="K56" s="23">
        <v>12</v>
      </c>
      <c r="L56" s="40"/>
      <c r="M56" s="23"/>
      <c r="O56" s="52"/>
      <c r="P56" s="80" t="s">
        <v>199</v>
      </c>
      <c r="Q56">
        <v>3</v>
      </c>
      <c r="S56">
        <v>8</v>
      </c>
      <c r="T56" s="23">
        <v>10</v>
      </c>
      <c r="U56">
        <v>2</v>
      </c>
      <c r="W56">
        <v>4</v>
      </c>
      <c r="X56" s="23">
        <v>10</v>
      </c>
      <c r="Z56" s="23"/>
      <c r="AO56" s="41"/>
      <c r="AP56" s="26"/>
      <c r="AQ56" s="26">
        <f>AQ55/$AP$55</f>
        <v>2.4500000000000002</v>
      </c>
      <c r="AR56" s="26">
        <f t="shared" ref="AR56:AT56" si="18">AR55/$AP$55</f>
        <v>0</v>
      </c>
      <c r="AS56" s="26">
        <f t="shared" si="18"/>
        <v>4.5</v>
      </c>
      <c r="AT56" s="26">
        <f t="shared" si="18"/>
        <v>0</v>
      </c>
      <c r="AU56" s="92">
        <f>AU55/$AV$33</f>
        <v>1.6923076923076923</v>
      </c>
      <c r="AV56" s="92">
        <f t="shared" ref="AV56:AX56" si="19">AV55/$AV$33</f>
        <v>0</v>
      </c>
      <c r="AW56" s="92">
        <f t="shared" si="19"/>
        <v>4.384615384615385</v>
      </c>
      <c r="AX56" s="92">
        <f t="shared" si="19"/>
        <v>0</v>
      </c>
      <c r="AY56" s="26"/>
      <c r="AZ56" s="42"/>
    </row>
    <row r="57" spans="2:65" ht="19.5" thickBot="1">
      <c r="B57" s="90"/>
      <c r="C57" s="49" t="s">
        <v>155</v>
      </c>
      <c r="D57" s="40">
        <v>4</v>
      </c>
      <c r="F57">
        <v>5</v>
      </c>
      <c r="G57" s="23">
        <v>12</v>
      </c>
      <c r="H57" s="40">
        <v>2</v>
      </c>
      <c r="J57">
        <v>3</v>
      </c>
      <c r="K57" s="23">
        <v>12</v>
      </c>
      <c r="L57" s="40"/>
      <c r="M57" s="23"/>
      <c r="O57" s="52"/>
      <c r="P57" s="80" t="s">
        <v>198</v>
      </c>
      <c r="Q57">
        <v>3</v>
      </c>
      <c r="S57">
        <v>8</v>
      </c>
      <c r="T57" s="23">
        <v>10</v>
      </c>
      <c r="U57">
        <v>2</v>
      </c>
      <c r="W57">
        <v>4</v>
      </c>
      <c r="X57" s="23">
        <v>10</v>
      </c>
      <c r="Z57" s="23"/>
    </row>
    <row r="58" spans="2:65" ht="24.75" thickBot="1">
      <c r="B58" s="90"/>
      <c r="C58" s="49" t="s">
        <v>156</v>
      </c>
      <c r="D58" s="40">
        <v>4</v>
      </c>
      <c r="F58">
        <v>6</v>
      </c>
      <c r="G58" s="23">
        <v>8</v>
      </c>
      <c r="H58" s="40">
        <v>2</v>
      </c>
      <c r="J58">
        <v>3</v>
      </c>
      <c r="K58" s="23">
        <v>8</v>
      </c>
      <c r="L58" s="40"/>
      <c r="M58" s="23"/>
      <c r="O58" s="52" t="s">
        <v>201</v>
      </c>
      <c r="P58" s="80" t="s">
        <v>202</v>
      </c>
      <c r="Q58">
        <v>2</v>
      </c>
      <c r="S58">
        <v>7</v>
      </c>
      <c r="T58" s="23">
        <v>10</v>
      </c>
      <c r="U58">
        <v>1</v>
      </c>
      <c r="W58">
        <v>4</v>
      </c>
      <c r="X58" s="23">
        <v>10</v>
      </c>
      <c r="Z58" s="23"/>
      <c r="AB58" s="65" t="s">
        <v>288</v>
      </c>
      <c r="AC58" s="21"/>
      <c r="AD58" s="21"/>
      <c r="AE58" s="21"/>
      <c r="AF58" s="21"/>
      <c r="AG58" s="21"/>
      <c r="AH58" s="21" t="s">
        <v>52</v>
      </c>
      <c r="AI58" s="21">
        <f>COUNTA(AH60:AI63)</f>
        <v>2</v>
      </c>
      <c r="AJ58" s="21"/>
      <c r="AK58" s="21"/>
      <c r="AL58" s="21"/>
      <c r="AM58" s="22"/>
      <c r="BB58" s="65" t="s">
        <v>294</v>
      </c>
      <c r="BC58" s="21"/>
      <c r="BD58" s="21"/>
      <c r="BE58" s="21"/>
      <c r="BF58" s="21"/>
      <c r="BG58" s="21"/>
      <c r="BH58" s="21" t="s">
        <v>52</v>
      </c>
      <c r="BI58" s="21">
        <f>COUNTA(BH60:BI63)</f>
        <v>5</v>
      </c>
      <c r="BJ58" s="21"/>
      <c r="BK58" s="21"/>
      <c r="BL58" s="21"/>
      <c r="BM58" s="22"/>
    </row>
    <row r="59" spans="2:65" ht="19.5" thickBot="1">
      <c r="B59" s="90"/>
      <c r="C59" s="49" t="s">
        <v>157</v>
      </c>
      <c r="D59" s="40">
        <v>4</v>
      </c>
      <c r="F59">
        <v>5</v>
      </c>
      <c r="G59" s="23">
        <v>12</v>
      </c>
      <c r="H59" s="40">
        <v>2</v>
      </c>
      <c r="J59">
        <v>3</v>
      </c>
      <c r="K59" s="23">
        <v>12</v>
      </c>
      <c r="L59" s="40"/>
      <c r="M59" s="23"/>
      <c r="O59" s="52"/>
      <c r="P59" s="80" t="s">
        <v>203</v>
      </c>
      <c r="Q59">
        <v>2</v>
      </c>
      <c r="S59">
        <v>7</v>
      </c>
      <c r="T59" s="23">
        <v>10</v>
      </c>
      <c r="U59">
        <v>1</v>
      </c>
      <c r="W59">
        <v>4</v>
      </c>
      <c r="X59" s="23">
        <v>10</v>
      </c>
      <c r="Z59" s="23"/>
      <c r="AB59" s="52"/>
      <c r="AC59" s="22"/>
      <c r="AD59" s="21" t="s">
        <v>406</v>
      </c>
      <c r="AE59" s="21" t="s">
        <v>77</v>
      </c>
      <c r="AF59" s="21" t="s">
        <v>78</v>
      </c>
      <c r="AG59" s="22" t="s">
        <v>297</v>
      </c>
      <c r="AH59" s="21" t="s">
        <v>406</v>
      </c>
      <c r="AI59" s="21" t="s">
        <v>81</v>
      </c>
      <c r="AJ59" s="21" t="s">
        <v>82</v>
      </c>
      <c r="AK59" s="22" t="s">
        <v>297</v>
      </c>
      <c r="AL59" t="s">
        <v>84</v>
      </c>
      <c r="AM59" s="23"/>
      <c r="BB59" s="52"/>
      <c r="BC59" s="22"/>
      <c r="BD59" s="21" t="s">
        <v>406</v>
      </c>
      <c r="BE59" s="21" t="s">
        <v>77</v>
      </c>
      <c r="BF59" s="21" t="s">
        <v>78</v>
      </c>
      <c r="BG59" s="22" t="s">
        <v>297</v>
      </c>
      <c r="BH59" s="21" t="s">
        <v>406</v>
      </c>
      <c r="BI59" s="21" t="s">
        <v>81</v>
      </c>
      <c r="BJ59" s="21" t="s">
        <v>82</v>
      </c>
      <c r="BK59" s="22" t="s">
        <v>297</v>
      </c>
      <c r="BL59" t="s">
        <v>84</v>
      </c>
      <c r="BM59" s="23"/>
    </row>
    <row r="60" spans="2:65" ht="24.75" thickBot="1">
      <c r="B60" s="90"/>
      <c r="C60" s="49" t="s">
        <v>158</v>
      </c>
      <c r="D60" s="40">
        <v>4</v>
      </c>
      <c r="F60">
        <v>5</v>
      </c>
      <c r="G60" s="23">
        <v>12</v>
      </c>
      <c r="H60" s="40">
        <v>2</v>
      </c>
      <c r="J60">
        <v>3</v>
      </c>
      <c r="K60" s="23">
        <v>12</v>
      </c>
      <c r="L60" s="40"/>
      <c r="M60" s="23"/>
      <c r="O60" s="52"/>
      <c r="P60" s="81" t="s">
        <v>204</v>
      </c>
      <c r="Q60" s="41">
        <v>2</v>
      </c>
      <c r="R60" s="26"/>
      <c r="S60" s="26">
        <v>7</v>
      </c>
      <c r="T60" s="42">
        <v>10</v>
      </c>
      <c r="U60" s="41">
        <v>1</v>
      </c>
      <c r="V60" s="26"/>
      <c r="W60" s="26">
        <v>4</v>
      </c>
      <c r="X60" s="42">
        <v>10</v>
      </c>
      <c r="Z60" s="23"/>
      <c r="AB60" s="52" t="s">
        <v>223</v>
      </c>
      <c r="AC60" s="45" t="s">
        <v>206</v>
      </c>
      <c r="AD60" s="98">
        <f>0.167*AE60</f>
        <v>0.33400000000000002</v>
      </c>
      <c r="AE60" s="44">
        <v>2</v>
      </c>
      <c r="AF60" s="44">
        <v>1</v>
      </c>
      <c r="AG60" s="99">
        <f>AD60*0.167</f>
        <v>5.5778000000000008E-2</v>
      </c>
      <c r="AH60" s="43"/>
      <c r="AI60" s="44"/>
      <c r="AJ60" s="44"/>
      <c r="AK60" s="45"/>
      <c r="AL60" s="66">
        <v>3</v>
      </c>
      <c r="AM60" s="23"/>
      <c r="AO60" s="65" t="s">
        <v>291</v>
      </c>
      <c r="AP60" s="21"/>
      <c r="AQ60" s="21"/>
      <c r="AR60" s="21"/>
      <c r="AS60" s="21"/>
      <c r="AT60" s="21"/>
      <c r="AU60" s="21" t="s">
        <v>52</v>
      </c>
      <c r="AV60" s="21">
        <v>1</v>
      </c>
      <c r="AW60" s="21"/>
      <c r="AX60" s="21"/>
      <c r="AY60" s="21"/>
      <c r="AZ60" s="22"/>
      <c r="BB60" s="52" t="s">
        <v>247</v>
      </c>
      <c r="BC60" s="45" t="s">
        <v>246</v>
      </c>
      <c r="BD60" s="98">
        <f>0.167*BE60</f>
        <v>0.33400000000000002</v>
      </c>
      <c r="BE60" s="44">
        <v>2</v>
      </c>
      <c r="BF60" s="44">
        <v>1</v>
      </c>
      <c r="BG60" s="99">
        <f>BD60*0.167</f>
        <v>5.5778000000000008E-2</v>
      </c>
      <c r="BH60" s="98">
        <f>0.167*BI60</f>
        <v>0</v>
      </c>
      <c r="BI60" s="44"/>
      <c r="BJ60" s="44"/>
      <c r="BK60" s="99"/>
      <c r="BL60" s="66">
        <v>3</v>
      </c>
      <c r="BM60" s="23"/>
    </row>
    <row r="61" spans="2:65">
      <c r="B61" s="90"/>
      <c r="C61" s="49" t="s">
        <v>159</v>
      </c>
      <c r="D61" s="40">
        <v>4</v>
      </c>
      <c r="F61">
        <v>5</v>
      </c>
      <c r="G61" s="23">
        <v>12</v>
      </c>
      <c r="H61" s="40">
        <v>2</v>
      </c>
      <c r="J61">
        <v>3</v>
      </c>
      <c r="K61" s="23">
        <v>12</v>
      </c>
      <c r="L61" s="40"/>
      <c r="M61" s="23"/>
      <c r="O61" s="40"/>
      <c r="P61" s="54">
        <f>COUNTA(P40:P60)</f>
        <v>21</v>
      </c>
      <c r="Q61" s="54">
        <f>SUM(Q40:Q60)</f>
        <v>61</v>
      </c>
      <c r="R61" s="54">
        <f>SUM(R40:R60)</f>
        <v>0</v>
      </c>
      <c r="S61" s="54">
        <f>SUM(S40:S60)</f>
        <v>120</v>
      </c>
      <c r="T61" s="54"/>
      <c r="U61" s="54">
        <f>SUM(U40:U60)</f>
        <v>33</v>
      </c>
      <c r="V61" s="54">
        <f>SUM(V40:V60)</f>
        <v>0</v>
      </c>
      <c r="W61" s="54">
        <f>SUM(W40:W60)</f>
        <v>61</v>
      </c>
      <c r="X61" s="54"/>
      <c r="Z61" s="23"/>
      <c r="AB61" s="52" t="s">
        <v>224</v>
      </c>
      <c r="AC61" s="45" t="s">
        <v>214</v>
      </c>
      <c r="AD61" s="98">
        <f t="shared" ref="AD61:AD63" si="20">0.167*AE61</f>
        <v>0.33400000000000002</v>
      </c>
      <c r="AE61" s="44">
        <v>2</v>
      </c>
      <c r="AF61" s="44">
        <v>1</v>
      </c>
      <c r="AG61" s="99">
        <f t="shared" ref="AG61:AG62" si="21">AD61*0.167</f>
        <v>5.5778000000000008E-2</v>
      </c>
      <c r="AH61" s="43"/>
      <c r="AI61" s="44"/>
      <c r="AJ61" s="44"/>
      <c r="AK61" s="45"/>
      <c r="AL61" s="66">
        <v>3</v>
      </c>
      <c r="AM61" s="23"/>
      <c r="AO61" s="52"/>
      <c r="AP61" s="22"/>
      <c r="AQ61" s="21" t="s">
        <v>406</v>
      </c>
      <c r="AR61" s="21" t="s">
        <v>77</v>
      </c>
      <c r="AS61" s="21" t="s">
        <v>78</v>
      </c>
      <c r="AT61" s="22" t="s">
        <v>297</v>
      </c>
      <c r="AU61" s="21" t="s">
        <v>406</v>
      </c>
      <c r="AV61" s="21" t="s">
        <v>81</v>
      </c>
      <c r="AW61" s="21" t="s">
        <v>82</v>
      </c>
      <c r="AX61" s="22" t="s">
        <v>297</v>
      </c>
      <c r="AY61" t="s">
        <v>84</v>
      </c>
      <c r="AZ61" s="23"/>
      <c r="BB61" s="52" t="s">
        <v>248</v>
      </c>
      <c r="BC61" s="45" t="s">
        <v>251</v>
      </c>
      <c r="BD61" s="98">
        <f t="shared" ref="BD61:BD63" si="22">0.167*BE61</f>
        <v>0.33400000000000002</v>
      </c>
      <c r="BE61" s="44">
        <v>2</v>
      </c>
      <c r="BF61" s="44">
        <v>1</v>
      </c>
      <c r="BG61" s="99">
        <f t="shared" ref="BG61:BG62" si="23">BD61*0.167</f>
        <v>5.5778000000000008E-2</v>
      </c>
      <c r="BH61" s="98">
        <f t="shared" ref="BH61:BH63" si="24">0.167*BI61</f>
        <v>0</v>
      </c>
      <c r="BI61" s="44"/>
      <c r="BJ61" s="44"/>
      <c r="BK61" s="99"/>
      <c r="BL61" s="66">
        <v>3</v>
      </c>
      <c r="BM61" s="23"/>
    </row>
    <row r="62" spans="2:65" ht="19.5" thickBot="1">
      <c r="B62" s="90"/>
      <c r="C62" s="49" t="s">
        <v>160</v>
      </c>
      <c r="D62" s="40">
        <v>4</v>
      </c>
      <c r="F62">
        <v>6</v>
      </c>
      <c r="G62" s="23">
        <v>8</v>
      </c>
      <c r="H62" s="40">
        <v>2</v>
      </c>
      <c r="J62">
        <v>3</v>
      </c>
      <c r="K62" s="23">
        <v>8</v>
      </c>
      <c r="L62" s="40"/>
      <c r="M62" s="23"/>
      <c r="O62" s="41"/>
      <c r="P62" s="26"/>
      <c r="Q62" s="92">
        <f>Q61/$P$61</f>
        <v>2.9047619047619047</v>
      </c>
      <c r="R62" s="92">
        <f t="shared" ref="R62:T62" si="25">R61/$P$61</f>
        <v>0</v>
      </c>
      <c r="S62" s="92">
        <f t="shared" si="25"/>
        <v>5.7142857142857144</v>
      </c>
      <c r="T62" s="92">
        <f t="shared" si="25"/>
        <v>0</v>
      </c>
      <c r="U62" s="92">
        <f>U61/$V$38</f>
        <v>1.9411764705882353</v>
      </c>
      <c r="V62" s="92">
        <f t="shared" ref="V62:X62" si="26">V61/$V$38</f>
        <v>0</v>
      </c>
      <c r="W62" s="92">
        <f t="shared" si="26"/>
        <v>3.5882352941176472</v>
      </c>
      <c r="X62" s="92">
        <f t="shared" si="26"/>
        <v>0</v>
      </c>
      <c r="Y62" s="26"/>
      <c r="Z62" s="42"/>
      <c r="AB62" s="52" t="s">
        <v>225</v>
      </c>
      <c r="AC62" s="45" t="s">
        <v>217</v>
      </c>
      <c r="AD62" s="98">
        <f t="shared" si="20"/>
        <v>0.33400000000000002</v>
      </c>
      <c r="AE62" s="44">
        <v>2</v>
      </c>
      <c r="AF62" s="44">
        <v>1</v>
      </c>
      <c r="AG62" s="99">
        <f t="shared" si="21"/>
        <v>5.5778000000000008E-2</v>
      </c>
      <c r="AH62" s="43"/>
      <c r="AI62" s="44"/>
      <c r="AJ62" s="44"/>
      <c r="AK62" s="45"/>
      <c r="AL62" s="66">
        <v>3</v>
      </c>
      <c r="AM62" s="23"/>
      <c r="AO62" s="52" t="s">
        <v>232</v>
      </c>
      <c r="AP62" s="45" t="s">
        <v>235</v>
      </c>
      <c r="AQ62" s="98">
        <f>0.167*AR62</f>
        <v>0.33400000000000002</v>
      </c>
      <c r="AR62" s="44">
        <v>2</v>
      </c>
      <c r="AS62" s="44">
        <v>1</v>
      </c>
      <c r="AT62" s="99">
        <f>AQ62*0.167</f>
        <v>5.5778000000000008E-2</v>
      </c>
      <c r="AU62" s="43"/>
      <c r="AV62" s="44"/>
      <c r="AW62" s="44"/>
      <c r="AX62" s="45"/>
      <c r="AY62" s="66">
        <v>3</v>
      </c>
      <c r="AZ62" s="23"/>
      <c r="BB62" s="52" t="s">
        <v>252</v>
      </c>
      <c r="BC62" s="45" t="s">
        <v>255</v>
      </c>
      <c r="BD62" s="98">
        <f t="shared" si="22"/>
        <v>0.33400000000000002</v>
      </c>
      <c r="BE62" s="44">
        <v>2</v>
      </c>
      <c r="BF62" s="44">
        <v>1</v>
      </c>
      <c r="BG62" s="99">
        <f t="shared" si="23"/>
        <v>5.5778000000000008E-2</v>
      </c>
      <c r="BH62" s="98">
        <f t="shared" si="24"/>
        <v>0</v>
      </c>
      <c r="BI62" s="44"/>
      <c r="BJ62" s="44"/>
      <c r="BK62" s="99"/>
      <c r="BL62" s="66">
        <v>3</v>
      </c>
      <c r="BM62" s="23"/>
    </row>
    <row r="63" spans="2:65" ht="19.5" thickBot="1">
      <c r="B63" s="90"/>
      <c r="C63" s="49" t="s">
        <v>161</v>
      </c>
      <c r="D63" s="40">
        <v>4</v>
      </c>
      <c r="F63">
        <v>5</v>
      </c>
      <c r="G63" s="23">
        <v>12</v>
      </c>
      <c r="H63" s="40">
        <v>2</v>
      </c>
      <c r="J63">
        <v>3</v>
      </c>
      <c r="K63" s="23">
        <v>12</v>
      </c>
      <c r="L63" s="40"/>
      <c r="M63" s="23"/>
      <c r="AB63" s="52"/>
      <c r="AC63" s="73" t="s">
        <v>218</v>
      </c>
      <c r="AD63" s="98">
        <f t="shared" si="20"/>
        <v>0.66800000000000004</v>
      </c>
      <c r="AE63" s="75">
        <v>4</v>
      </c>
      <c r="AF63" s="76">
        <v>1</v>
      </c>
      <c r="AG63" s="99">
        <f>AD63*0.5</f>
        <v>0.33400000000000002</v>
      </c>
      <c r="AH63" s="101">
        <v>0.33400000000000002</v>
      </c>
      <c r="AI63" s="75">
        <v>2</v>
      </c>
      <c r="AJ63" s="76">
        <v>1</v>
      </c>
      <c r="AK63" s="100">
        <f>AH63*0.5</f>
        <v>0.16700000000000001</v>
      </c>
      <c r="AL63" s="66">
        <v>12</v>
      </c>
      <c r="AM63" s="23"/>
      <c r="AO63" s="52" t="s">
        <v>236</v>
      </c>
      <c r="AP63" s="45" t="s">
        <v>239</v>
      </c>
      <c r="AQ63" s="98">
        <f t="shared" ref="AQ63:AQ65" si="27">0.167*AR63</f>
        <v>0.33400000000000002</v>
      </c>
      <c r="AR63" s="44">
        <v>2</v>
      </c>
      <c r="AS63" s="44">
        <v>1</v>
      </c>
      <c r="AT63" s="99">
        <f t="shared" ref="AT63:AT64" si="28">AQ63*0.167</f>
        <v>5.5778000000000008E-2</v>
      </c>
      <c r="AU63" s="43"/>
      <c r="AV63" s="44"/>
      <c r="AW63" s="44"/>
      <c r="AX63" s="45"/>
      <c r="AY63" s="66">
        <v>3</v>
      </c>
      <c r="AZ63" s="23"/>
      <c r="BB63" s="52"/>
      <c r="BC63" s="45" t="s">
        <v>256</v>
      </c>
      <c r="BD63" s="98">
        <f t="shared" si="22"/>
        <v>0.66800000000000004</v>
      </c>
      <c r="BE63" s="47">
        <v>4</v>
      </c>
      <c r="BF63" s="44">
        <v>1</v>
      </c>
      <c r="BG63" s="99">
        <f>BD63*0.5</f>
        <v>0.33400000000000002</v>
      </c>
      <c r="BH63" s="98">
        <f t="shared" si="24"/>
        <v>0.33400000000000002</v>
      </c>
      <c r="BI63" s="47">
        <v>2</v>
      </c>
      <c r="BJ63" s="44">
        <v>1</v>
      </c>
      <c r="BK63" s="99">
        <f>BH63*0.5</f>
        <v>0.16700000000000001</v>
      </c>
      <c r="BL63" s="66">
        <v>12</v>
      </c>
      <c r="BM63" s="23"/>
    </row>
    <row r="64" spans="2:65">
      <c r="B64" s="90"/>
      <c r="C64" s="49" t="s">
        <v>162</v>
      </c>
      <c r="D64" s="40">
        <v>4</v>
      </c>
      <c r="F64">
        <v>5</v>
      </c>
      <c r="G64" s="23">
        <v>12</v>
      </c>
      <c r="H64" s="40">
        <v>2</v>
      </c>
      <c r="J64">
        <v>3</v>
      </c>
      <c r="K64" s="23">
        <v>12</v>
      </c>
      <c r="L64" s="40"/>
      <c r="M64" s="23"/>
      <c r="AB64" s="40"/>
      <c r="AC64" s="54">
        <f>COUNTA(AC60:AC63)</f>
        <v>4</v>
      </c>
      <c r="AD64" s="102">
        <f t="shared" ref="AD64:AJ64" si="29">SUM(AD60:AD63)</f>
        <v>1.67</v>
      </c>
      <c r="AE64" s="54">
        <f t="shared" si="29"/>
        <v>10</v>
      </c>
      <c r="AF64" s="54">
        <f t="shared" si="29"/>
        <v>4</v>
      </c>
      <c r="AG64" s="102">
        <f t="shared" si="29"/>
        <v>0.50133400000000006</v>
      </c>
      <c r="AH64" s="102">
        <f t="shared" si="29"/>
        <v>0.33400000000000002</v>
      </c>
      <c r="AI64" s="54">
        <f t="shared" si="29"/>
        <v>2</v>
      </c>
      <c r="AJ64" s="54">
        <f t="shared" si="29"/>
        <v>1</v>
      </c>
      <c r="AK64" s="266">
        <f>AH64*0.5</f>
        <v>0.16700000000000001</v>
      </c>
      <c r="AM64" s="23"/>
      <c r="AO64" s="52" t="s">
        <v>240</v>
      </c>
      <c r="AP64" s="45" t="s">
        <v>243</v>
      </c>
      <c r="AQ64" s="98">
        <f t="shared" si="27"/>
        <v>0.33400000000000002</v>
      </c>
      <c r="AR64" s="44">
        <v>2</v>
      </c>
      <c r="AS64" s="44">
        <v>1</v>
      </c>
      <c r="AT64" s="99">
        <f t="shared" si="28"/>
        <v>5.5778000000000008E-2</v>
      </c>
      <c r="AU64" s="43"/>
      <c r="AV64" s="44"/>
      <c r="AW64" s="44"/>
      <c r="AX64" s="45"/>
      <c r="AY64" s="66">
        <v>3</v>
      </c>
      <c r="AZ64" s="23"/>
      <c r="BB64" s="40"/>
      <c r="BC64" s="54">
        <f>COUNTA(BC60:BC63)</f>
        <v>4</v>
      </c>
      <c r="BD64" s="102">
        <f t="shared" ref="BD64:BJ64" si="30">SUM(BD60:BD63)</f>
        <v>1.67</v>
      </c>
      <c r="BE64" s="54">
        <f t="shared" si="30"/>
        <v>10</v>
      </c>
      <c r="BF64" s="54">
        <f t="shared" si="30"/>
        <v>4</v>
      </c>
      <c r="BG64" s="105">
        <f t="shared" si="30"/>
        <v>0.50133400000000006</v>
      </c>
      <c r="BH64" s="102">
        <f t="shared" si="30"/>
        <v>0.33400000000000002</v>
      </c>
      <c r="BI64" s="54">
        <f t="shared" si="30"/>
        <v>2</v>
      </c>
      <c r="BJ64" s="54">
        <f t="shared" si="30"/>
        <v>1</v>
      </c>
      <c r="BK64" s="105">
        <f>BH64*0.5</f>
        <v>0.16700000000000001</v>
      </c>
      <c r="BM64" s="23"/>
    </row>
    <row r="65" spans="2:65" ht="19.5" thickBot="1">
      <c r="B65" s="90"/>
      <c r="C65" s="49" t="s">
        <v>163</v>
      </c>
      <c r="D65" s="40">
        <v>4</v>
      </c>
      <c r="F65">
        <v>5</v>
      </c>
      <c r="G65" s="23">
        <v>12</v>
      </c>
      <c r="H65" s="40">
        <v>2</v>
      </c>
      <c r="J65">
        <v>3</v>
      </c>
      <c r="K65" s="23">
        <v>12</v>
      </c>
      <c r="L65" s="40"/>
      <c r="M65" s="23"/>
      <c r="AB65" s="41"/>
      <c r="AC65" s="26"/>
      <c r="AD65" s="92">
        <f>AD64/$AC$64</f>
        <v>0.41749999999999998</v>
      </c>
      <c r="AE65" s="92">
        <f t="shared" ref="AE65:AG65" si="31">AE64/$AC$64</f>
        <v>2.5</v>
      </c>
      <c r="AF65" s="92">
        <f t="shared" si="31"/>
        <v>1</v>
      </c>
      <c r="AG65" s="92">
        <f t="shared" si="31"/>
        <v>0.12533350000000001</v>
      </c>
      <c r="AH65" s="92">
        <f>AH64/$AI$58</f>
        <v>0.16700000000000001</v>
      </c>
      <c r="AI65" s="92">
        <f t="shared" ref="AI65:AK65" si="32">AI64/$AI$58</f>
        <v>1</v>
      </c>
      <c r="AJ65" s="92">
        <f t="shared" si="32"/>
        <v>0.5</v>
      </c>
      <c r="AK65" s="92">
        <f t="shared" si="32"/>
        <v>8.3500000000000005E-2</v>
      </c>
      <c r="AL65" s="26"/>
      <c r="AM65" s="42"/>
      <c r="AO65" s="52"/>
      <c r="AP65" s="73" t="s">
        <v>226</v>
      </c>
      <c r="AQ65" s="267">
        <f t="shared" si="27"/>
        <v>0.66800000000000004</v>
      </c>
      <c r="AR65" s="75">
        <v>4</v>
      </c>
      <c r="AS65" s="76">
        <v>1</v>
      </c>
      <c r="AT65" s="269">
        <f>AQ65*0.5</f>
        <v>0.33400000000000002</v>
      </c>
      <c r="AU65" s="74">
        <f>0.167*AV65</f>
        <v>0.33400000000000002</v>
      </c>
      <c r="AV65" s="75">
        <v>2</v>
      </c>
      <c r="AW65" s="76">
        <v>1</v>
      </c>
      <c r="AX65" s="77">
        <f>AU65*0.5</f>
        <v>0.16700000000000001</v>
      </c>
      <c r="AY65" s="66">
        <v>12</v>
      </c>
      <c r="AZ65" s="23"/>
      <c r="BB65" s="41"/>
      <c r="BC65" s="26"/>
      <c r="BD65" s="92">
        <f>BD64/$BC$64</f>
        <v>0.41749999999999998</v>
      </c>
      <c r="BE65" s="92">
        <f t="shared" ref="BE65:BG65" si="33">BE64/$BC$64</f>
        <v>2.5</v>
      </c>
      <c r="BF65" s="92">
        <f t="shared" si="33"/>
        <v>1</v>
      </c>
      <c r="BG65" s="92">
        <f t="shared" si="33"/>
        <v>0.12533350000000001</v>
      </c>
      <c r="BH65" s="92">
        <f>BH64/$BI$58</f>
        <v>6.6799999999999998E-2</v>
      </c>
      <c r="BI65" s="92">
        <f t="shared" ref="BI65:BK65" si="34">BI64/$BI$58</f>
        <v>0.4</v>
      </c>
      <c r="BJ65" s="92">
        <f t="shared" si="34"/>
        <v>0.2</v>
      </c>
      <c r="BK65" s="92">
        <f t="shared" si="34"/>
        <v>3.3399999999999999E-2</v>
      </c>
      <c r="BL65" s="26"/>
      <c r="BM65" s="42"/>
    </row>
    <row r="66" spans="2:65" ht="24.75" thickBot="1">
      <c r="B66" s="90"/>
      <c r="C66" s="49" t="s">
        <v>164</v>
      </c>
      <c r="D66" s="40">
        <v>3</v>
      </c>
      <c r="F66">
        <v>3</v>
      </c>
      <c r="G66" s="23">
        <v>14</v>
      </c>
      <c r="H66" s="40">
        <v>2</v>
      </c>
      <c r="J66">
        <v>2</v>
      </c>
      <c r="K66" s="23">
        <v>14</v>
      </c>
      <c r="L66" s="40"/>
      <c r="M66" s="23"/>
      <c r="O66" s="65" t="s">
        <v>285</v>
      </c>
      <c r="P66" s="21"/>
      <c r="Q66" s="21"/>
      <c r="R66" s="21"/>
      <c r="S66" s="21"/>
      <c r="T66" s="21"/>
      <c r="U66" s="21" t="s">
        <v>52</v>
      </c>
      <c r="V66" s="21">
        <f>COUNTA(U68:V75)</f>
        <v>8</v>
      </c>
      <c r="W66" s="21"/>
      <c r="X66" s="21"/>
      <c r="Y66" s="21"/>
      <c r="Z66" s="22"/>
      <c r="AO66" s="40"/>
      <c r="AP66" s="54">
        <f>COUNTA(AP62:AP65)</f>
        <v>4</v>
      </c>
      <c r="AQ66" s="268">
        <f t="shared" ref="AQ66:AW66" si="35">SUM(AQ62:AQ65)</f>
        <v>1.67</v>
      </c>
      <c r="AR66" s="54">
        <f t="shared" si="35"/>
        <v>10</v>
      </c>
      <c r="AS66" s="54">
        <f t="shared" si="35"/>
        <v>4</v>
      </c>
      <c r="AT66" s="266">
        <f t="shared" si="35"/>
        <v>0.50133400000000006</v>
      </c>
      <c r="AU66" s="54">
        <f t="shared" si="35"/>
        <v>0.33400000000000002</v>
      </c>
      <c r="AV66" s="54">
        <f t="shared" si="35"/>
        <v>2</v>
      </c>
      <c r="AW66" s="54">
        <f t="shared" si="35"/>
        <v>1</v>
      </c>
      <c r="AX66" s="21">
        <f>AU66*0.5</f>
        <v>0.16700000000000001</v>
      </c>
      <c r="AZ66" s="23"/>
    </row>
    <row r="67" spans="2:65" ht="19.5" thickBot="1">
      <c r="B67" s="90"/>
      <c r="C67" s="49" t="s">
        <v>165</v>
      </c>
      <c r="D67" s="40">
        <v>4</v>
      </c>
      <c r="F67">
        <v>5</v>
      </c>
      <c r="G67" s="23">
        <v>14</v>
      </c>
      <c r="H67" s="40">
        <v>2</v>
      </c>
      <c r="J67">
        <v>3</v>
      </c>
      <c r="K67" s="23">
        <v>14</v>
      </c>
      <c r="L67" s="40"/>
      <c r="M67" s="23"/>
      <c r="O67" s="52"/>
      <c r="P67" s="22"/>
      <c r="Q67" s="21" t="s">
        <v>299</v>
      </c>
      <c r="R67" s="21" t="s">
        <v>77</v>
      </c>
      <c r="S67" s="21" t="s">
        <v>78</v>
      </c>
      <c r="T67" s="22" t="s">
        <v>297</v>
      </c>
      <c r="U67" s="21" t="s">
        <v>406</v>
      </c>
      <c r="V67" s="21" t="s">
        <v>81</v>
      </c>
      <c r="W67" s="21" t="s">
        <v>82</v>
      </c>
      <c r="X67" s="22" t="s">
        <v>297</v>
      </c>
      <c r="Y67" t="s">
        <v>84</v>
      </c>
      <c r="Z67" s="23"/>
      <c r="AO67" s="41"/>
      <c r="AP67" s="26"/>
      <c r="AQ67" s="92">
        <f>AQ66/$AP$66</f>
        <v>0.41749999999999998</v>
      </c>
      <c r="AR67" s="92">
        <f t="shared" ref="AR67:AT67" si="36">AR66/$AP$66</f>
        <v>2.5</v>
      </c>
      <c r="AS67" s="92">
        <f t="shared" si="36"/>
        <v>1</v>
      </c>
      <c r="AT67" s="92">
        <f t="shared" si="36"/>
        <v>0.12533350000000001</v>
      </c>
      <c r="AU67" s="92">
        <f>AU66/$AV$60</f>
        <v>0.33400000000000002</v>
      </c>
      <c r="AV67" s="92">
        <f t="shared" ref="AV67:AX67" si="37">AV66/$AV$60</f>
        <v>2</v>
      </c>
      <c r="AW67" s="92">
        <f t="shared" si="37"/>
        <v>1</v>
      </c>
      <c r="AX67" s="92">
        <f t="shared" si="37"/>
        <v>0.16700000000000001</v>
      </c>
      <c r="AY67" s="26"/>
      <c r="AZ67" s="42"/>
    </row>
    <row r="68" spans="2:65">
      <c r="B68" s="90"/>
      <c r="C68" s="49" t="s">
        <v>166</v>
      </c>
      <c r="D68" s="40">
        <v>4</v>
      </c>
      <c r="F68">
        <v>6</v>
      </c>
      <c r="G68" s="23">
        <v>8</v>
      </c>
      <c r="H68" s="40">
        <v>2</v>
      </c>
      <c r="J68">
        <v>3</v>
      </c>
      <c r="K68" s="23">
        <v>8</v>
      </c>
      <c r="L68" s="40"/>
      <c r="M68" s="23"/>
      <c r="O68" s="52" t="s">
        <v>170</v>
      </c>
      <c r="P68" s="45" t="s">
        <v>171</v>
      </c>
      <c r="Q68" s="104">
        <f>16.67%*R68</f>
        <v>0.50009999999999999</v>
      </c>
      <c r="R68" s="44">
        <v>3</v>
      </c>
      <c r="S68" s="44">
        <v>1</v>
      </c>
      <c r="T68" s="99">
        <f>Q68*0.167</f>
        <v>8.3516699999999999E-2</v>
      </c>
      <c r="U68" s="44"/>
      <c r="V68" s="44"/>
      <c r="W68" s="44"/>
      <c r="X68" s="45"/>
      <c r="Y68" s="46">
        <v>5</v>
      </c>
      <c r="Z68" s="23"/>
    </row>
    <row r="69" spans="2:65">
      <c r="B69" s="90"/>
      <c r="C69" s="49" t="s">
        <v>167</v>
      </c>
      <c r="D69" s="40">
        <v>4</v>
      </c>
      <c r="F69">
        <v>6</v>
      </c>
      <c r="G69" s="23">
        <v>8</v>
      </c>
      <c r="H69" s="40">
        <v>2</v>
      </c>
      <c r="J69">
        <v>3</v>
      </c>
      <c r="K69" s="23">
        <v>8</v>
      </c>
      <c r="L69" s="40"/>
      <c r="M69" s="23"/>
      <c r="O69" s="52"/>
      <c r="P69" s="45" t="s">
        <v>172</v>
      </c>
      <c r="Q69" s="104">
        <f t="shared" ref="Q69:Q75" si="38">16.67%*R69</f>
        <v>0.66680000000000006</v>
      </c>
      <c r="R69" s="44">
        <v>4</v>
      </c>
      <c r="S69" s="44">
        <v>1</v>
      </c>
      <c r="T69" s="99">
        <f t="shared" ref="T69:T73" si="39">Q69*0.167</f>
        <v>0.11135560000000001</v>
      </c>
      <c r="U69" s="104">
        <f>16.67%*V69</f>
        <v>0.33340000000000003</v>
      </c>
      <c r="V69" s="44">
        <v>2</v>
      </c>
      <c r="W69" s="44">
        <v>1</v>
      </c>
      <c r="X69" s="99">
        <f>U69*0.167</f>
        <v>5.5677800000000006E-2</v>
      </c>
      <c r="Y69" s="46">
        <v>5</v>
      </c>
      <c r="Z69" s="23"/>
    </row>
    <row r="70" spans="2:65" ht="19.5" thickBot="1">
      <c r="B70" s="90"/>
      <c r="C70" s="53" t="s">
        <v>168</v>
      </c>
      <c r="D70" s="41">
        <v>1</v>
      </c>
      <c r="E70" s="26"/>
      <c r="F70" s="26">
        <v>2</v>
      </c>
      <c r="G70" s="42">
        <v>12</v>
      </c>
      <c r="H70" s="41">
        <v>1</v>
      </c>
      <c r="I70" s="26"/>
      <c r="J70" s="26">
        <v>1</v>
      </c>
      <c r="K70" s="42">
        <v>12</v>
      </c>
      <c r="L70" s="40"/>
      <c r="M70" s="23"/>
      <c r="O70" s="52"/>
      <c r="P70" s="45" t="s">
        <v>173</v>
      </c>
      <c r="Q70" s="104">
        <f t="shared" si="38"/>
        <v>0.66680000000000006</v>
      </c>
      <c r="R70" s="44">
        <v>4</v>
      </c>
      <c r="S70" s="44">
        <v>1</v>
      </c>
      <c r="T70" s="99">
        <f t="shared" si="39"/>
        <v>0.11135560000000001</v>
      </c>
      <c r="U70" s="104">
        <f t="shared" ref="U70:U72" si="40">16.67%*V70</f>
        <v>0.33340000000000003</v>
      </c>
      <c r="V70" s="44">
        <v>2</v>
      </c>
      <c r="W70" s="44">
        <v>1</v>
      </c>
      <c r="X70" s="99">
        <f t="shared" ref="X70:X71" si="41">U70*0.167</f>
        <v>5.5677800000000006E-2</v>
      </c>
      <c r="Y70" s="46">
        <v>5</v>
      </c>
      <c r="Z70" s="23"/>
    </row>
    <row r="71" spans="2:65">
      <c r="B71" s="40" t="s">
        <v>407</v>
      </c>
      <c r="C71" s="272">
        <f>COUNTA(C42:C70)</f>
        <v>29</v>
      </c>
      <c r="D71" s="273">
        <f>SUM(D42:D70)</f>
        <v>117</v>
      </c>
      <c r="E71" s="273"/>
      <c r="F71" s="273">
        <f>SUM(F42:F70)</f>
        <v>143</v>
      </c>
      <c r="G71" s="273"/>
      <c r="H71" s="273">
        <f>SUM(H42:H70)</f>
        <v>63</v>
      </c>
      <c r="I71" s="273"/>
      <c r="J71" s="273">
        <f>SUM(J42:J70)</f>
        <v>83</v>
      </c>
      <c r="K71" s="274"/>
      <c r="M71" s="23"/>
      <c r="O71" s="52" t="s">
        <v>174</v>
      </c>
      <c r="P71" s="45" t="s">
        <v>175</v>
      </c>
      <c r="Q71" s="104">
        <f t="shared" si="38"/>
        <v>0.66680000000000006</v>
      </c>
      <c r="R71" s="44">
        <v>4</v>
      </c>
      <c r="S71" s="44">
        <v>1</v>
      </c>
      <c r="T71" s="99">
        <f t="shared" si="39"/>
        <v>0.11135560000000001</v>
      </c>
      <c r="U71" s="104">
        <f t="shared" si="40"/>
        <v>0.33340000000000003</v>
      </c>
      <c r="V71" s="44">
        <v>2</v>
      </c>
      <c r="W71" s="44">
        <v>1</v>
      </c>
      <c r="X71" s="99">
        <f t="shared" si="41"/>
        <v>5.5677800000000006E-2</v>
      </c>
      <c r="Y71" s="46">
        <v>5</v>
      </c>
      <c r="Z71" s="23"/>
    </row>
    <row r="72" spans="2:65" ht="19.5" thickBot="1">
      <c r="B72" s="40"/>
      <c r="C72" s="41"/>
      <c r="D72" s="92">
        <f>D71/$C$71</f>
        <v>4.0344827586206895</v>
      </c>
      <c r="E72" s="92"/>
      <c r="F72" s="92">
        <f t="shared" ref="F72" si="42">F71/$C$71</f>
        <v>4.931034482758621</v>
      </c>
      <c r="G72" s="92"/>
      <c r="H72" s="92">
        <f>H71/$I$40</f>
        <v>2.1724137931034484</v>
      </c>
      <c r="I72" s="92"/>
      <c r="J72" s="92">
        <f t="shared" ref="J72" si="43">J71/$I$40</f>
        <v>2.8620689655172415</v>
      </c>
      <c r="K72" s="275"/>
      <c r="M72" s="23"/>
      <c r="O72" s="52"/>
      <c r="P72" s="45" t="s">
        <v>205</v>
      </c>
      <c r="Q72" s="104">
        <f t="shared" si="38"/>
        <v>0.66680000000000006</v>
      </c>
      <c r="R72" s="47">
        <v>4</v>
      </c>
      <c r="S72" s="44">
        <v>1</v>
      </c>
      <c r="T72" s="99">
        <f>Q72*0.5</f>
        <v>0.33340000000000003</v>
      </c>
      <c r="U72" s="104">
        <f t="shared" si="40"/>
        <v>0.33340000000000003</v>
      </c>
      <c r="V72" s="47">
        <v>2</v>
      </c>
      <c r="W72" s="44">
        <v>1</v>
      </c>
      <c r="X72" s="99">
        <f>U72*0.5</f>
        <v>0.16670000000000001</v>
      </c>
      <c r="Y72" s="46">
        <v>16</v>
      </c>
      <c r="Z72" s="23"/>
    </row>
    <row r="73" spans="2:65">
      <c r="B73" s="40" t="s">
        <v>408</v>
      </c>
      <c r="C73" s="272">
        <v>12</v>
      </c>
      <c r="D73" s="273">
        <f>SUM(D42:D53)</f>
        <v>53</v>
      </c>
      <c r="E73" s="273"/>
      <c r="F73" s="273">
        <f t="shared" ref="F73:J73" si="44">SUM(F42:F53)</f>
        <v>58</v>
      </c>
      <c r="G73" s="273"/>
      <c r="H73" s="273">
        <f t="shared" si="44"/>
        <v>30</v>
      </c>
      <c r="I73" s="273"/>
      <c r="J73" s="273">
        <f t="shared" si="44"/>
        <v>35</v>
      </c>
      <c r="K73" s="277"/>
      <c r="L73" s="40"/>
      <c r="M73" s="23"/>
      <c r="O73" s="52" t="s">
        <v>184</v>
      </c>
      <c r="P73" s="45" t="s">
        <v>189</v>
      </c>
      <c r="Q73" s="104">
        <f t="shared" si="38"/>
        <v>0.33340000000000003</v>
      </c>
      <c r="R73" s="44">
        <v>2</v>
      </c>
      <c r="S73" s="44">
        <v>1</v>
      </c>
      <c r="T73" s="99">
        <f t="shared" si="39"/>
        <v>5.5677800000000006E-2</v>
      </c>
      <c r="U73" s="44"/>
      <c r="V73" s="44"/>
      <c r="W73" s="44"/>
      <c r="X73" s="99"/>
      <c r="Y73" s="46">
        <v>3</v>
      </c>
      <c r="Z73" s="23"/>
    </row>
    <row r="74" spans="2:65" ht="19.5" thickBot="1">
      <c r="B74" s="40"/>
      <c r="C74" s="276"/>
      <c r="D74" s="92">
        <f>D73/$C$73</f>
        <v>4.416666666666667</v>
      </c>
      <c r="E74" s="92"/>
      <c r="F74" s="92">
        <f t="shared" ref="F74:J74" si="45">F73/$C$73</f>
        <v>4.833333333333333</v>
      </c>
      <c r="G74" s="92"/>
      <c r="H74" s="92">
        <f t="shared" si="45"/>
        <v>2.5</v>
      </c>
      <c r="I74" s="92"/>
      <c r="J74" s="92">
        <f t="shared" si="45"/>
        <v>2.9166666666666665</v>
      </c>
      <c r="K74" s="92"/>
      <c r="L74" s="40"/>
      <c r="M74" s="23"/>
      <c r="O74" s="52" t="s">
        <v>190</v>
      </c>
      <c r="P74" s="45" t="s">
        <v>195</v>
      </c>
      <c r="Q74" s="104">
        <f t="shared" si="38"/>
        <v>0.50009999999999999</v>
      </c>
      <c r="R74" s="47">
        <v>3</v>
      </c>
      <c r="S74" s="44">
        <v>1</v>
      </c>
      <c r="T74" s="99">
        <f>Q74*0.5</f>
        <v>0.25004999999999999</v>
      </c>
      <c r="U74" s="44"/>
      <c r="V74" s="44"/>
      <c r="W74" s="44"/>
      <c r="X74" s="99"/>
      <c r="Y74" s="46">
        <v>10</v>
      </c>
      <c r="Z74" s="23"/>
    </row>
    <row r="75" spans="2:65">
      <c r="B75" s="40" t="s">
        <v>409</v>
      </c>
      <c r="C75" s="272">
        <v>17</v>
      </c>
      <c r="D75" s="273">
        <f>SUM(D54:D70)</f>
        <v>64</v>
      </c>
      <c r="E75" s="273"/>
      <c r="F75" s="273">
        <f t="shared" ref="F75:J75" si="46">SUM(F54:F70)</f>
        <v>85</v>
      </c>
      <c r="G75" s="273"/>
      <c r="H75" s="273">
        <f t="shared" si="46"/>
        <v>33</v>
      </c>
      <c r="I75" s="273"/>
      <c r="J75" s="273">
        <f t="shared" si="46"/>
        <v>48</v>
      </c>
      <c r="K75" s="273"/>
      <c r="L75" s="40"/>
      <c r="M75" s="23"/>
      <c r="O75" s="52" t="s">
        <v>196</v>
      </c>
      <c r="P75" s="45" t="s">
        <v>200</v>
      </c>
      <c r="Q75" s="104">
        <f t="shared" si="38"/>
        <v>0.50009999999999999</v>
      </c>
      <c r="R75" s="47">
        <v>3</v>
      </c>
      <c r="S75" s="44">
        <v>1</v>
      </c>
      <c r="T75" s="99">
        <f>Q75*0.5</f>
        <v>0.25004999999999999</v>
      </c>
      <c r="U75" s="44"/>
      <c r="V75" s="44"/>
      <c r="W75" s="44"/>
      <c r="X75" s="99"/>
      <c r="Y75" s="46">
        <v>10</v>
      </c>
      <c r="Z75" s="23"/>
    </row>
    <row r="76" spans="2:65" ht="19.5" thickBot="1">
      <c r="B76" s="40"/>
      <c r="C76" s="41"/>
      <c r="D76" s="92">
        <f>D75/$C$75</f>
        <v>3.7647058823529411</v>
      </c>
      <c r="E76" s="92"/>
      <c r="F76" s="92">
        <f t="shared" ref="F76:J76" si="47">F75/$C$75</f>
        <v>5</v>
      </c>
      <c r="G76" s="92"/>
      <c r="H76" s="92">
        <f t="shared" si="47"/>
        <v>1.9411764705882353</v>
      </c>
      <c r="I76" s="92"/>
      <c r="J76" s="92">
        <f t="shared" si="47"/>
        <v>2.8235294117647061</v>
      </c>
      <c r="K76" s="92"/>
      <c r="L76" s="40"/>
      <c r="M76" s="23"/>
      <c r="O76" s="40"/>
      <c r="P76" s="54">
        <f>COUNTA(P68:P75)</f>
        <v>8</v>
      </c>
      <c r="Q76" s="102">
        <f t="shared" ref="Q76:W76" si="48">SUM(Q68:Q75)</f>
        <v>4.5008999999999997</v>
      </c>
      <c r="R76" s="54">
        <f t="shared" si="48"/>
        <v>27</v>
      </c>
      <c r="S76" s="54">
        <f t="shared" si="48"/>
        <v>8</v>
      </c>
      <c r="T76" s="102">
        <f t="shared" si="48"/>
        <v>1.3067612999999998</v>
      </c>
      <c r="U76" s="54">
        <f t="shared" si="48"/>
        <v>1.3336000000000001</v>
      </c>
      <c r="V76" s="54">
        <f t="shared" si="48"/>
        <v>8</v>
      </c>
      <c r="W76" s="54">
        <f t="shared" si="48"/>
        <v>4</v>
      </c>
      <c r="X76" s="102">
        <f>SUM(X69:X72)</f>
        <v>0.33373340000000007</v>
      </c>
      <c r="Z76" s="23"/>
    </row>
    <row r="77" spans="2:65" ht="19.5" thickBot="1">
      <c r="B77" s="41"/>
      <c r="C77" s="26"/>
      <c r="D77" s="92"/>
      <c r="E77" s="92"/>
      <c r="F77" s="92"/>
      <c r="G77" s="92"/>
      <c r="H77" s="92"/>
      <c r="I77" s="92"/>
      <c r="J77" s="92"/>
      <c r="K77" s="92"/>
      <c r="L77" s="26"/>
      <c r="M77" s="42"/>
      <c r="O77" s="41"/>
      <c r="P77" s="26"/>
      <c r="Q77" s="92">
        <f>Q76/$P$76</f>
        <v>0.56261249999999996</v>
      </c>
      <c r="R77" s="92">
        <f t="shared" ref="R77:T77" si="49">R76/$P$76</f>
        <v>3.375</v>
      </c>
      <c r="S77" s="92">
        <f t="shared" si="49"/>
        <v>1</v>
      </c>
      <c r="T77" s="92">
        <f t="shared" si="49"/>
        <v>0.16334516249999997</v>
      </c>
      <c r="U77" s="92">
        <f>U76/$V$66</f>
        <v>0.16670000000000001</v>
      </c>
      <c r="V77" s="92">
        <f t="shared" ref="V77:X77" si="50">V76/$V$66</f>
        <v>1</v>
      </c>
      <c r="W77" s="92">
        <f t="shared" si="50"/>
        <v>0.5</v>
      </c>
      <c r="X77" s="92">
        <f t="shared" si="50"/>
        <v>4.1716675000000009E-2</v>
      </c>
      <c r="Y77" s="26"/>
      <c r="Z77" s="42"/>
    </row>
    <row r="80" spans="2:65" ht="19.5" thickBot="1"/>
    <row r="81" spans="2:13" ht="24.75" thickBot="1">
      <c r="B81" s="65" t="s">
        <v>410</v>
      </c>
      <c r="C81" s="21"/>
      <c r="D81" s="21"/>
      <c r="E81" s="21"/>
      <c r="F81" s="21"/>
      <c r="G81" s="21"/>
      <c r="H81" s="21" t="s">
        <v>52</v>
      </c>
      <c r="I81" s="21">
        <f>COUNTA(H83:I84)</f>
        <v>2</v>
      </c>
      <c r="J81" s="21"/>
      <c r="K81" s="21"/>
      <c r="L81" s="21"/>
      <c r="M81" s="22"/>
    </row>
    <row r="82" spans="2:13">
      <c r="B82" s="40"/>
      <c r="C82" s="48"/>
      <c r="D82" s="63" t="s">
        <v>299</v>
      </c>
      <c r="E82" s="61" t="s">
        <v>77</v>
      </c>
      <c r="F82" s="61" t="s">
        <v>78</v>
      </c>
      <c r="G82" s="62" t="s">
        <v>297</v>
      </c>
      <c r="H82" s="63" t="s">
        <v>80</v>
      </c>
      <c r="I82" s="61" t="s">
        <v>81</v>
      </c>
      <c r="J82" s="61" t="s">
        <v>82</v>
      </c>
      <c r="K82" s="62" t="s">
        <v>83</v>
      </c>
      <c r="L82" s="79" t="s">
        <v>84</v>
      </c>
      <c r="M82" s="23"/>
    </row>
    <row r="83" spans="2:13">
      <c r="B83" s="52" t="s">
        <v>137</v>
      </c>
      <c r="C83" s="45" t="s">
        <v>150</v>
      </c>
      <c r="D83" s="265">
        <v>0.5</v>
      </c>
      <c r="E83" s="44">
        <v>3</v>
      </c>
      <c r="F83" s="44">
        <v>1</v>
      </c>
      <c r="G83" s="99">
        <v>8.3299999999999999E-2</v>
      </c>
      <c r="H83" s="98">
        <v>0.33329999999999999</v>
      </c>
      <c r="I83" s="44">
        <v>2</v>
      </c>
      <c r="J83" s="44">
        <v>1</v>
      </c>
      <c r="K83" s="99">
        <v>5.5599999999999997E-2</v>
      </c>
      <c r="L83" s="66">
        <v>5</v>
      </c>
      <c r="M83" s="23"/>
    </row>
    <row r="84" spans="2:13" ht="38.25" thickBot="1">
      <c r="B84" s="96" t="s">
        <v>282</v>
      </c>
      <c r="C84" s="53" t="s">
        <v>169</v>
      </c>
      <c r="D84" s="270">
        <v>0.5</v>
      </c>
      <c r="E84" s="26">
        <v>3</v>
      </c>
      <c r="F84" s="26">
        <v>1</v>
      </c>
      <c r="G84" s="269">
        <v>8.3299999999999999E-2</v>
      </c>
      <c r="H84" s="41"/>
      <c r="I84" s="26"/>
      <c r="J84" s="26"/>
      <c r="K84" s="42"/>
      <c r="L84" s="66">
        <v>5</v>
      </c>
      <c r="M84" s="23"/>
    </row>
    <row r="85" spans="2:13">
      <c r="B85" s="40"/>
      <c r="C85" s="54">
        <f>COUNTA(C83:C84)</f>
        <v>2</v>
      </c>
      <c r="D85" s="271">
        <v>1</v>
      </c>
      <c r="E85" s="54">
        <f>SUM(E83:E84)</f>
        <v>6</v>
      </c>
      <c r="F85" s="54">
        <f>SUM(F83:F84)</f>
        <v>2</v>
      </c>
      <c r="G85" s="268">
        <v>0.1666</v>
      </c>
      <c r="H85" s="102">
        <f>SUM(H83:H84)</f>
        <v>0.33329999999999999</v>
      </c>
      <c r="I85" s="54">
        <f>SUM(I83:I84)</f>
        <v>2</v>
      </c>
      <c r="J85" s="54">
        <f>SUM(J83:J84)</f>
        <v>1</v>
      </c>
      <c r="K85" s="102">
        <v>5.5599999999999997E-2</v>
      </c>
      <c r="M85" s="23"/>
    </row>
    <row r="86" spans="2:13" ht="19.5" thickBot="1">
      <c r="B86" s="41"/>
      <c r="C86" s="26"/>
      <c r="D86" s="92"/>
      <c r="E86" s="92"/>
      <c r="F86" s="92"/>
      <c r="G86" s="92"/>
      <c r="H86" s="92"/>
      <c r="I86" s="92"/>
      <c r="J86" s="92"/>
      <c r="K86" s="92"/>
      <c r="L86" s="26"/>
      <c r="M86" s="42"/>
    </row>
  </sheetData>
  <phoneticPr fontId="1"/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0"/>
  <sheetViews>
    <sheetView showGridLines="0" topLeftCell="B46" zoomScale="90" zoomScaleNormal="90" workbookViewId="0">
      <selection activeCell="L57" sqref="L57:N83"/>
    </sheetView>
  </sheetViews>
  <sheetFormatPr defaultRowHeight="18.75"/>
  <cols>
    <col min="1" max="1" width="4.125" customWidth="1"/>
    <col min="2" max="2" width="26.5" customWidth="1"/>
    <col min="3" max="3" width="30.625" customWidth="1"/>
    <col min="4" max="4" width="11" bestFit="1" customWidth="1"/>
    <col min="5" max="6" width="12.375" bestFit="1" customWidth="1"/>
    <col min="7" max="8" width="11" bestFit="1" customWidth="1"/>
    <col min="9" max="9" width="12.875" bestFit="1" customWidth="1"/>
    <col min="10" max="10" width="11.5" bestFit="1" customWidth="1"/>
    <col min="11" max="11" width="9.625" bestFit="1" customWidth="1"/>
    <col min="12" max="12" width="18.5" bestFit="1" customWidth="1"/>
    <col min="13" max="13" width="4.5" customWidth="1"/>
  </cols>
  <sheetData>
    <row r="1" spans="1:13" ht="33">
      <c r="B1" s="120" t="s">
        <v>345</v>
      </c>
    </row>
    <row r="2" spans="1:13" ht="19.5" thickBot="1"/>
    <row r="3" spans="1:13" ht="19.5" thickBot="1">
      <c r="B3" s="20" t="s">
        <v>339</v>
      </c>
      <c r="C3" s="21"/>
      <c r="D3" s="21"/>
      <c r="E3" s="21"/>
      <c r="F3" s="21"/>
      <c r="G3" s="21"/>
      <c r="H3" s="21" t="s">
        <v>52</v>
      </c>
      <c r="I3" s="21"/>
      <c r="J3" s="21"/>
      <c r="K3" s="21"/>
      <c r="L3" s="22"/>
    </row>
    <row r="4" spans="1:13">
      <c r="B4" s="40"/>
      <c r="D4" s="106" t="s">
        <v>298</v>
      </c>
      <c r="E4" s="67" t="s">
        <v>301</v>
      </c>
      <c r="F4" s="67" t="s">
        <v>302</v>
      </c>
      <c r="G4" s="67" t="s">
        <v>296</v>
      </c>
      <c r="H4" s="39" t="s">
        <v>298</v>
      </c>
      <c r="I4" s="21" t="s">
        <v>303</v>
      </c>
      <c r="J4" s="21" t="s">
        <v>304</v>
      </c>
      <c r="K4" s="22" t="s">
        <v>296</v>
      </c>
      <c r="L4" s="23" t="s">
        <v>305</v>
      </c>
    </row>
    <row r="5" spans="1:13">
      <c r="A5" s="23"/>
      <c r="B5" s="107" t="s">
        <v>306</v>
      </c>
      <c r="C5" s="1" t="s">
        <v>307</v>
      </c>
      <c r="D5" s="112">
        <v>0.5</v>
      </c>
      <c r="E5" s="1">
        <v>3</v>
      </c>
      <c r="F5" s="1">
        <v>1</v>
      </c>
      <c r="G5" s="115">
        <v>8.3333333333333329E-2</v>
      </c>
      <c r="H5" s="252"/>
      <c r="I5" s="1"/>
      <c r="J5" s="1"/>
      <c r="K5" s="119"/>
      <c r="L5" s="44">
        <v>3</v>
      </c>
      <c r="M5" s="40"/>
    </row>
    <row r="6" spans="1:13">
      <c r="A6" s="23"/>
      <c r="B6" s="227"/>
      <c r="C6" s="1" t="s">
        <v>308</v>
      </c>
      <c r="D6" s="112">
        <v>0.5</v>
      </c>
      <c r="E6" s="1">
        <v>3</v>
      </c>
      <c r="F6" s="1">
        <v>1</v>
      </c>
      <c r="G6" s="115">
        <v>8.3333333333333329E-2</v>
      </c>
      <c r="H6" s="252"/>
      <c r="I6" s="1"/>
      <c r="J6" s="1"/>
      <c r="K6" s="119"/>
      <c r="L6" s="44">
        <v>3</v>
      </c>
      <c r="M6" s="40"/>
    </row>
    <row r="7" spans="1:13">
      <c r="A7" s="23"/>
      <c r="B7" s="228"/>
      <c r="C7" s="1" t="s">
        <v>309</v>
      </c>
      <c r="D7" s="112">
        <v>0.33333333333333331</v>
      </c>
      <c r="E7" s="1">
        <v>2</v>
      </c>
      <c r="F7" s="1">
        <v>1</v>
      </c>
      <c r="G7" s="115">
        <v>5.5555555555555552E-2</v>
      </c>
      <c r="H7" s="252"/>
      <c r="I7" s="1"/>
      <c r="J7" s="1"/>
      <c r="K7" s="119"/>
      <c r="L7" s="44">
        <v>3</v>
      </c>
      <c r="M7" s="40"/>
    </row>
    <row r="8" spans="1:13">
      <c r="A8" s="23"/>
      <c r="B8" s="107" t="s">
        <v>310</v>
      </c>
      <c r="C8" s="1" t="s">
        <v>307</v>
      </c>
      <c r="D8" s="112">
        <v>0.5</v>
      </c>
      <c r="E8" s="1">
        <v>3</v>
      </c>
      <c r="F8" s="1">
        <v>1</v>
      </c>
      <c r="G8" s="115">
        <v>8.3333333333333329E-2</v>
      </c>
      <c r="H8" s="252"/>
      <c r="I8" s="1"/>
      <c r="J8" s="1"/>
      <c r="K8" s="119"/>
      <c r="L8" s="44">
        <v>3</v>
      </c>
      <c r="M8" s="40"/>
    </row>
    <row r="9" spans="1:13">
      <c r="A9" s="23"/>
      <c r="B9" s="227"/>
      <c r="C9" s="1" t="s">
        <v>311</v>
      </c>
      <c r="D9" s="112">
        <v>0.5</v>
      </c>
      <c r="E9" s="1">
        <v>3</v>
      </c>
      <c r="F9" s="1">
        <v>1</v>
      </c>
      <c r="G9" s="115">
        <v>8.3333333333333329E-2</v>
      </c>
      <c r="H9" s="252"/>
      <c r="I9" s="1"/>
      <c r="J9" s="1"/>
      <c r="K9" s="119"/>
      <c r="L9" s="44">
        <v>3</v>
      </c>
      <c r="M9" s="40"/>
    </row>
    <row r="10" spans="1:13">
      <c r="A10" s="23"/>
      <c r="B10" s="228"/>
      <c r="C10" s="1" t="s">
        <v>312</v>
      </c>
      <c r="D10" s="112">
        <v>0.33333333333333331</v>
      </c>
      <c r="E10" s="1">
        <v>2</v>
      </c>
      <c r="F10" s="1">
        <v>1</v>
      </c>
      <c r="G10" s="115">
        <v>5.5555555555555552E-2</v>
      </c>
      <c r="H10" s="252"/>
      <c r="I10" s="1"/>
      <c r="J10" s="1"/>
      <c r="K10" s="119"/>
      <c r="L10" s="44">
        <v>3</v>
      </c>
      <c r="M10" s="40"/>
    </row>
    <row r="11" spans="1:13">
      <c r="A11" s="23"/>
      <c r="B11" s="107" t="s">
        <v>313</v>
      </c>
      <c r="C11" s="1" t="s">
        <v>314</v>
      </c>
      <c r="D11" s="112">
        <v>0.66666666666666663</v>
      </c>
      <c r="E11" s="226">
        <v>4</v>
      </c>
      <c r="F11" s="1">
        <v>1</v>
      </c>
      <c r="G11" s="115">
        <v>0.33333333333333331</v>
      </c>
      <c r="H11" s="252">
        <v>0.33333333333333331</v>
      </c>
      <c r="I11" s="226">
        <v>2</v>
      </c>
      <c r="J11" s="1">
        <v>1</v>
      </c>
      <c r="K11" s="119">
        <v>0.16666666666666666</v>
      </c>
      <c r="L11" s="44">
        <v>16</v>
      </c>
      <c r="M11" s="40"/>
    </row>
    <row r="12" spans="1:13">
      <c r="A12" s="23"/>
      <c r="B12" s="227" t="s">
        <v>315</v>
      </c>
      <c r="C12" s="1" t="s">
        <v>316</v>
      </c>
      <c r="D12" s="112">
        <v>0.66666666666666663</v>
      </c>
      <c r="E12" s="226">
        <v>4</v>
      </c>
      <c r="F12" s="1">
        <v>1</v>
      </c>
      <c r="G12" s="115">
        <v>0.33333333333333331</v>
      </c>
      <c r="H12" s="252">
        <v>0.33333333333333331</v>
      </c>
      <c r="I12" s="226">
        <v>2</v>
      </c>
      <c r="J12" s="1">
        <v>1</v>
      </c>
      <c r="K12" s="119">
        <v>0.16666666666666666</v>
      </c>
      <c r="L12" s="44">
        <v>16</v>
      </c>
      <c r="M12" s="40"/>
    </row>
    <row r="13" spans="1:13">
      <c r="A13" s="23"/>
      <c r="B13" s="227" t="s">
        <v>270</v>
      </c>
      <c r="C13" s="1" t="s">
        <v>317</v>
      </c>
      <c r="D13" s="112">
        <v>0.66666666666666663</v>
      </c>
      <c r="E13" s="226">
        <v>4</v>
      </c>
      <c r="F13" s="1">
        <v>1</v>
      </c>
      <c r="G13" s="115">
        <v>0.33333333333333331</v>
      </c>
      <c r="H13" s="252">
        <v>0.33333333333333331</v>
      </c>
      <c r="I13" s="226">
        <v>2</v>
      </c>
      <c r="J13" s="1">
        <v>1</v>
      </c>
      <c r="K13" s="119">
        <v>0.16666666666666666</v>
      </c>
      <c r="L13" s="44">
        <v>20</v>
      </c>
      <c r="M13" s="40"/>
    </row>
    <row r="14" spans="1:13">
      <c r="A14" s="23"/>
      <c r="B14" s="227"/>
      <c r="C14" s="1" t="s">
        <v>318</v>
      </c>
      <c r="D14" s="112">
        <v>0.5</v>
      </c>
      <c r="E14" s="1">
        <v>3</v>
      </c>
      <c r="F14" s="1">
        <v>6</v>
      </c>
      <c r="G14" s="115">
        <v>0.16666666666666666</v>
      </c>
      <c r="H14" s="252">
        <v>0.5</v>
      </c>
      <c r="I14" s="1">
        <v>3</v>
      </c>
      <c r="J14" s="1">
        <v>3</v>
      </c>
      <c r="K14" s="119">
        <v>0.16666666666666666</v>
      </c>
      <c r="L14" s="44">
        <v>2</v>
      </c>
      <c r="M14" s="40"/>
    </row>
    <row r="15" spans="1:13" ht="19.5" thickBot="1">
      <c r="A15" s="23"/>
      <c r="B15" s="228" t="s">
        <v>270</v>
      </c>
      <c r="C15" s="1" t="s">
        <v>319</v>
      </c>
      <c r="D15" s="229">
        <v>0.33333333333333331</v>
      </c>
      <c r="E15" s="153">
        <v>2</v>
      </c>
      <c r="F15" s="153">
        <v>2</v>
      </c>
      <c r="G15" s="248">
        <v>5.5555555555555552E-2</v>
      </c>
      <c r="H15" s="253"/>
      <c r="I15" s="239"/>
      <c r="J15" s="239"/>
      <c r="K15" s="254"/>
      <c r="L15" s="44">
        <v>3</v>
      </c>
      <c r="M15" s="40"/>
    </row>
    <row r="16" spans="1:13" ht="19.5" thickBot="1">
      <c r="B16" s="40"/>
      <c r="C16">
        <v>11</v>
      </c>
      <c r="D16" s="230">
        <v>5.4999999999999991</v>
      </c>
      <c r="E16" s="231">
        <v>33</v>
      </c>
      <c r="F16" s="232"/>
      <c r="G16" s="233">
        <v>1.6666666666666665</v>
      </c>
      <c r="H16" s="233">
        <v>1.5</v>
      </c>
      <c r="I16" s="231">
        <v>9</v>
      </c>
      <c r="J16" s="231"/>
      <c r="K16" s="234">
        <v>0.66666666666666663</v>
      </c>
      <c r="L16" s="23"/>
    </row>
    <row r="17" spans="2:12" ht="19.5" thickBot="1">
      <c r="B17" s="41"/>
      <c r="C17" s="26"/>
      <c r="D17" s="26"/>
      <c r="E17" s="26"/>
      <c r="F17" s="26"/>
      <c r="G17" s="26"/>
      <c r="H17" s="26"/>
      <c r="I17" s="26"/>
      <c r="J17" s="26"/>
      <c r="K17" s="26"/>
      <c r="L17" s="42"/>
    </row>
    <row r="19" spans="2:12" ht="19.5" thickBot="1"/>
    <row r="20" spans="2:12" ht="19.5" thickBot="1">
      <c r="B20" s="20" t="s">
        <v>320</v>
      </c>
      <c r="C20" s="244"/>
      <c r="D20" s="21"/>
      <c r="E20" s="21"/>
      <c r="F20" s="21"/>
      <c r="G20" s="21"/>
      <c r="H20" s="21" t="s">
        <v>295</v>
      </c>
      <c r="I20" s="21"/>
      <c r="J20" s="21"/>
      <c r="K20" s="21"/>
      <c r="L20" s="22"/>
    </row>
    <row r="21" spans="2:12" ht="19.5" thickBot="1">
      <c r="B21" s="40"/>
      <c r="D21" s="106" t="s">
        <v>298</v>
      </c>
      <c r="E21" s="67" t="s">
        <v>301</v>
      </c>
      <c r="F21" s="67" t="s">
        <v>302</v>
      </c>
      <c r="G21" s="67" t="s">
        <v>296</v>
      </c>
      <c r="H21" s="39" t="s">
        <v>298</v>
      </c>
      <c r="I21" s="21" t="s">
        <v>303</v>
      </c>
      <c r="J21" s="21" t="s">
        <v>304</v>
      </c>
      <c r="K21" s="22" t="s">
        <v>296</v>
      </c>
      <c r="L21" s="23" t="s">
        <v>305</v>
      </c>
    </row>
    <row r="22" spans="2:12">
      <c r="B22" s="69" t="s">
        <v>321</v>
      </c>
      <c r="C22" s="240" t="s">
        <v>322</v>
      </c>
      <c r="D22" s="235">
        <v>0.33333333333333331</v>
      </c>
      <c r="E22" s="236">
        <v>2</v>
      </c>
      <c r="F22" s="236">
        <v>1</v>
      </c>
      <c r="G22" s="249">
        <v>5.5555555555555552E-2</v>
      </c>
      <c r="H22" s="255"/>
      <c r="I22" s="236"/>
      <c r="J22" s="236"/>
      <c r="K22" s="256"/>
      <c r="L22" s="251">
        <v>3</v>
      </c>
    </row>
    <row r="23" spans="2:12">
      <c r="B23" s="242"/>
      <c r="C23" s="46" t="s">
        <v>323</v>
      </c>
      <c r="D23" s="112">
        <v>0.33333333333333331</v>
      </c>
      <c r="E23" s="1">
        <v>2</v>
      </c>
      <c r="F23" s="1">
        <v>1</v>
      </c>
      <c r="G23" s="115">
        <v>5.5555555555555552E-2</v>
      </c>
      <c r="H23" s="252"/>
      <c r="I23" s="1"/>
      <c r="J23" s="1"/>
      <c r="K23" s="119"/>
      <c r="L23" s="45">
        <v>3</v>
      </c>
    </row>
    <row r="24" spans="2:12">
      <c r="B24" s="242"/>
      <c r="C24" s="46" t="s">
        <v>324</v>
      </c>
      <c r="D24" s="112">
        <v>0.33333333333333331</v>
      </c>
      <c r="E24" s="1">
        <v>2</v>
      </c>
      <c r="F24" s="1">
        <v>1</v>
      </c>
      <c r="G24" s="115">
        <v>5.5555555555555552E-2</v>
      </c>
      <c r="H24" s="252"/>
      <c r="I24" s="1"/>
      <c r="J24" s="1"/>
      <c r="K24" s="119"/>
      <c r="L24" s="45">
        <v>3</v>
      </c>
    </row>
    <row r="25" spans="2:12">
      <c r="B25" s="243"/>
      <c r="C25" s="46" t="s">
        <v>325</v>
      </c>
      <c r="D25" s="112">
        <v>0.33333333333333331</v>
      </c>
      <c r="E25" s="1">
        <v>2</v>
      </c>
      <c r="F25" s="1">
        <v>1</v>
      </c>
      <c r="G25" s="115">
        <v>5.5555555555555552E-2</v>
      </c>
      <c r="H25" s="252"/>
      <c r="I25" s="1"/>
      <c r="J25" s="1"/>
      <c r="K25" s="119"/>
      <c r="L25" s="45">
        <v>3</v>
      </c>
    </row>
    <row r="26" spans="2:12">
      <c r="B26" s="69" t="s">
        <v>326</v>
      </c>
      <c r="C26" s="46" t="s">
        <v>322</v>
      </c>
      <c r="D26" s="112">
        <v>0.33333333333333331</v>
      </c>
      <c r="E26" s="1">
        <v>2</v>
      </c>
      <c r="F26" s="1">
        <v>1</v>
      </c>
      <c r="G26" s="115">
        <v>5.5555555555555552E-2</v>
      </c>
      <c r="H26" s="252"/>
      <c r="I26" s="1"/>
      <c r="J26" s="1"/>
      <c r="K26" s="119"/>
      <c r="L26" s="45">
        <v>3</v>
      </c>
    </row>
    <row r="27" spans="2:12">
      <c r="B27" s="242"/>
      <c r="C27" s="46" t="s">
        <v>323</v>
      </c>
      <c r="D27" s="112">
        <v>0.33333333333333331</v>
      </c>
      <c r="E27" s="1">
        <v>2</v>
      </c>
      <c r="F27" s="1">
        <v>1</v>
      </c>
      <c r="G27" s="115">
        <v>5.5555555555555552E-2</v>
      </c>
      <c r="H27" s="252"/>
      <c r="I27" s="1"/>
      <c r="J27" s="1"/>
      <c r="K27" s="119"/>
      <c r="L27" s="45">
        <v>3</v>
      </c>
    </row>
    <row r="28" spans="2:12">
      <c r="B28" s="242"/>
      <c r="C28" s="46" t="s">
        <v>324</v>
      </c>
      <c r="D28" s="112">
        <v>0.33333333333333331</v>
      </c>
      <c r="E28" s="1">
        <v>2</v>
      </c>
      <c r="F28" s="1">
        <v>1</v>
      </c>
      <c r="G28" s="115">
        <v>5.5555555555555552E-2</v>
      </c>
      <c r="H28" s="252"/>
      <c r="I28" s="1"/>
      <c r="J28" s="1"/>
      <c r="K28" s="119"/>
      <c r="L28" s="45">
        <v>3</v>
      </c>
    </row>
    <row r="29" spans="2:12">
      <c r="B29" s="243"/>
      <c r="C29" s="46" t="s">
        <v>325</v>
      </c>
      <c r="D29" s="112">
        <v>0.33333333333333331</v>
      </c>
      <c r="E29" s="1">
        <v>2</v>
      </c>
      <c r="F29" s="1">
        <v>1</v>
      </c>
      <c r="G29" s="115">
        <v>5.5555555555555552E-2</v>
      </c>
      <c r="H29" s="252"/>
      <c r="I29" s="1"/>
      <c r="J29" s="1"/>
      <c r="K29" s="119"/>
      <c r="L29" s="45">
        <v>3</v>
      </c>
    </row>
    <row r="30" spans="2:12">
      <c r="B30" s="69" t="s">
        <v>327</v>
      </c>
      <c r="C30" s="46" t="s">
        <v>322</v>
      </c>
      <c r="D30" s="112">
        <v>0.33333333333333331</v>
      </c>
      <c r="E30" s="1">
        <v>2</v>
      </c>
      <c r="F30" s="1">
        <v>1</v>
      </c>
      <c r="G30" s="115">
        <v>5.5555555555555552E-2</v>
      </c>
      <c r="H30" s="252"/>
      <c r="I30" s="1"/>
      <c r="J30" s="1"/>
      <c r="K30" s="119"/>
      <c r="L30" s="45">
        <v>3</v>
      </c>
    </row>
    <row r="31" spans="2:12">
      <c r="B31" s="242"/>
      <c r="C31" s="46" t="s">
        <v>323</v>
      </c>
      <c r="D31" s="112">
        <v>0.33333333333333331</v>
      </c>
      <c r="E31" s="1">
        <v>2</v>
      </c>
      <c r="F31" s="1">
        <v>1</v>
      </c>
      <c r="G31" s="115">
        <v>5.5555555555555552E-2</v>
      </c>
      <c r="H31" s="252"/>
      <c r="I31" s="1"/>
      <c r="J31" s="1"/>
      <c r="K31" s="119"/>
      <c r="L31" s="45">
        <v>3</v>
      </c>
    </row>
    <row r="32" spans="2:12">
      <c r="B32" s="242"/>
      <c r="C32" s="46" t="s">
        <v>324</v>
      </c>
      <c r="D32" s="112">
        <v>0.33333333333333331</v>
      </c>
      <c r="E32" s="1">
        <v>2</v>
      </c>
      <c r="F32" s="1">
        <v>1</v>
      </c>
      <c r="G32" s="115">
        <v>5.5555555555555552E-2</v>
      </c>
      <c r="H32" s="252"/>
      <c r="I32" s="1"/>
      <c r="J32" s="1"/>
      <c r="K32" s="119"/>
      <c r="L32" s="45">
        <v>3</v>
      </c>
    </row>
    <row r="33" spans="2:12">
      <c r="B33" s="243"/>
      <c r="C33" s="46" t="s">
        <v>325</v>
      </c>
      <c r="D33" s="112">
        <v>0.33333333333333331</v>
      </c>
      <c r="E33" s="1">
        <v>2</v>
      </c>
      <c r="F33" s="1">
        <v>1</v>
      </c>
      <c r="G33" s="115">
        <v>5.5555555555555552E-2</v>
      </c>
      <c r="H33" s="252"/>
      <c r="I33" s="1"/>
      <c r="J33" s="1"/>
      <c r="K33" s="119"/>
      <c r="L33" s="45">
        <v>3</v>
      </c>
    </row>
    <row r="34" spans="2:12">
      <c r="B34" s="69" t="s">
        <v>328</v>
      </c>
      <c r="C34" s="46" t="s">
        <v>314</v>
      </c>
      <c r="D34" s="112">
        <v>0.66666666666666663</v>
      </c>
      <c r="E34" s="226">
        <v>4</v>
      </c>
      <c r="F34" s="1">
        <v>1</v>
      </c>
      <c r="G34" s="115">
        <v>0.33333333333333331</v>
      </c>
      <c r="H34" s="252">
        <v>0.33333333333333331</v>
      </c>
      <c r="I34" s="226">
        <v>2</v>
      </c>
      <c r="J34" s="1">
        <v>1</v>
      </c>
      <c r="K34" s="119">
        <v>0.16666666666666666</v>
      </c>
      <c r="L34" s="45">
        <v>16</v>
      </c>
    </row>
    <row r="35" spans="2:12">
      <c r="B35" s="242"/>
      <c r="C35" s="46" t="s">
        <v>316</v>
      </c>
      <c r="D35" s="112">
        <v>0.66666666666666663</v>
      </c>
      <c r="E35" s="226">
        <v>4</v>
      </c>
      <c r="F35" s="1">
        <v>1</v>
      </c>
      <c r="G35" s="115">
        <v>0.33333333333333331</v>
      </c>
      <c r="H35" s="252">
        <v>0.33333333333333331</v>
      </c>
      <c r="I35" s="226">
        <v>2</v>
      </c>
      <c r="J35" s="1">
        <v>1</v>
      </c>
      <c r="K35" s="119">
        <v>0.16666666666666666</v>
      </c>
      <c r="L35" s="45">
        <v>16</v>
      </c>
    </row>
    <row r="36" spans="2:12">
      <c r="B36" s="242"/>
      <c r="C36" s="46" t="s">
        <v>317</v>
      </c>
      <c r="D36" s="112">
        <v>0.66666666666666663</v>
      </c>
      <c r="E36" s="226">
        <v>4</v>
      </c>
      <c r="F36" s="1">
        <v>1</v>
      </c>
      <c r="G36" s="115">
        <v>0.33333333333333331</v>
      </c>
      <c r="H36" s="252">
        <v>0.33333333333333331</v>
      </c>
      <c r="I36" s="226">
        <v>2</v>
      </c>
      <c r="J36" s="1">
        <v>1</v>
      </c>
      <c r="K36" s="119">
        <v>0.16666666666666666</v>
      </c>
      <c r="L36" s="45">
        <v>16</v>
      </c>
    </row>
    <row r="37" spans="2:12" ht="19.5" thickBot="1">
      <c r="B37" s="243"/>
      <c r="C37" s="241" t="s">
        <v>329</v>
      </c>
      <c r="D37" s="238">
        <v>0.66666666666666663</v>
      </c>
      <c r="E37" s="239">
        <v>4</v>
      </c>
      <c r="F37" s="239">
        <v>1</v>
      </c>
      <c r="G37" s="250">
        <v>0.1111111111111111</v>
      </c>
      <c r="H37" s="253">
        <v>0.33333333333333331</v>
      </c>
      <c r="I37" s="239">
        <v>2</v>
      </c>
      <c r="J37" s="239">
        <v>1</v>
      </c>
      <c r="K37" s="254">
        <v>5.5555555555555552E-2</v>
      </c>
      <c r="L37" s="77">
        <v>5</v>
      </c>
    </row>
    <row r="38" spans="2:12" ht="19.5" thickBot="1">
      <c r="B38" s="40"/>
      <c r="C38">
        <v>16</v>
      </c>
      <c r="D38" s="230">
        <v>6.6666666666666679</v>
      </c>
      <c r="E38" s="231">
        <v>40</v>
      </c>
      <c r="F38" s="231">
        <v>16</v>
      </c>
      <c r="G38" s="233">
        <v>1.7777777777777779</v>
      </c>
      <c r="H38" s="233">
        <v>1.3333333333333333</v>
      </c>
      <c r="I38" s="231">
        <v>8</v>
      </c>
      <c r="J38" s="231">
        <v>4</v>
      </c>
      <c r="K38" s="234">
        <v>0.55555555555555558</v>
      </c>
      <c r="L38" s="23"/>
    </row>
    <row r="39" spans="2:12" ht="19.5" thickBot="1">
      <c r="B39" s="41"/>
      <c r="C39" s="26"/>
      <c r="D39" s="26"/>
      <c r="E39" s="26"/>
      <c r="F39" s="26"/>
      <c r="G39" s="26"/>
      <c r="H39" s="26"/>
      <c r="I39" s="26"/>
      <c r="J39" s="26"/>
      <c r="K39" s="26"/>
      <c r="L39" s="42"/>
    </row>
    <row r="40" spans="2:12" ht="19.5" thickBot="1"/>
    <row r="41" spans="2:12" ht="19.5" thickBot="1">
      <c r="B41" s="20" t="s">
        <v>300</v>
      </c>
      <c r="C41" s="21"/>
      <c r="D41" s="21"/>
      <c r="E41" s="21"/>
      <c r="F41" s="21"/>
      <c r="G41" s="21"/>
      <c r="H41" s="21" t="s">
        <v>295</v>
      </c>
      <c r="I41" s="21"/>
      <c r="J41" s="21"/>
      <c r="K41" s="21"/>
      <c r="L41" s="22"/>
    </row>
    <row r="42" spans="2:12" ht="19.5" thickBot="1">
      <c r="B42" s="40"/>
      <c r="D42" s="106" t="s">
        <v>298</v>
      </c>
      <c r="E42" s="67" t="s">
        <v>301</v>
      </c>
      <c r="F42" s="67" t="s">
        <v>302</v>
      </c>
      <c r="G42" s="67" t="s">
        <v>296</v>
      </c>
      <c r="H42" s="39" t="s">
        <v>298</v>
      </c>
      <c r="I42" s="21" t="s">
        <v>303</v>
      </c>
      <c r="J42" s="21" t="s">
        <v>304</v>
      </c>
      <c r="K42" s="22" t="s">
        <v>296</v>
      </c>
      <c r="L42" s="23" t="s">
        <v>305</v>
      </c>
    </row>
    <row r="43" spans="2:12">
      <c r="B43" s="246" t="s">
        <v>330</v>
      </c>
      <c r="C43" s="27" t="s">
        <v>322</v>
      </c>
      <c r="D43" s="235">
        <v>0.33333333333333331</v>
      </c>
      <c r="E43" s="236">
        <v>2</v>
      </c>
      <c r="F43" s="236">
        <v>1</v>
      </c>
      <c r="G43" s="249">
        <v>5.5555555555555552E-2</v>
      </c>
      <c r="H43" s="255">
        <v>0</v>
      </c>
      <c r="I43" s="236"/>
      <c r="J43" s="236"/>
      <c r="K43" s="256"/>
      <c r="L43" s="251">
        <v>3</v>
      </c>
    </row>
    <row r="44" spans="2:12">
      <c r="B44" s="52"/>
      <c r="C44" s="66" t="s">
        <v>323</v>
      </c>
      <c r="D44" s="112">
        <v>0.33333333333333331</v>
      </c>
      <c r="E44" s="1">
        <v>2</v>
      </c>
      <c r="F44" s="1">
        <v>1</v>
      </c>
      <c r="G44" s="115">
        <v>5.5555555555555552E-2</v>
      </c>
      <c r="H44" s="252">
        <v>0</v>
      </c>
      <c r="I44" s="1"/>
      <c r="J44" s="1"/>
      <c r="K44" s="119"/>
      <c r="L44" s="45">
        <v>3</v>
      </c>
    </row>
    <row r="45" spans="2:12">
      <c r="B45" s="52" t="s">
        <v>331</v>
      </c>
      <c r="C45" s="66" t="s">
        <v>324</v>
      </c>
      <c r="D45" s="112">
        <v>0.33333333333333331</v>
      </c>
      <c r="E45" s="1">
        <v>2</v>
      </c>
      <c r="F45" s="1">
        <v>1</v>
      </c>
      <c r="G45" s="115">
        <v>5.5555555555555552E-2</v>
      </c>
      <c r="H45" s="252">
        <v>0</v>
      </c>
      <c r="I45" s="1"/>
      <c r="J45" s="1"/>
      <c r="K45" s="119"/>
      <c r="L45" s="45">
        <v>3</v>
      </c>
    </row>
    <row r="46" spans="2:12">
      <c r="B46" s="52"/>
      <c r="C46" s="66" t="s">
        <v>332</v>
      </c>
      <c r="D46" s="112">
        <v>0.33333333333333331</v>
      </c>
      <c r="E46" s="1">
        <v>2</v>
      </c>
      <c r="F46" s="1">
        <v>1</v>
      </c>
      <c r="G46" s="115">
        <v>5.5555555555555552E-2</v>
      </c>
      <c r="H46" s="252">
        <v>0</v>
      </c>
      <c r="I46" s="1"/>
      <c r="J46" s="1"/>
      <c r="K46" s="119"/>
      <c r="L46" s="45">
        <v>3</v>
      </c>
    </row>
    <row r="47" spans="2:12">
      <c r="B47" s="52"/>
      <c r="C47" s="66" t="s">
        <v>333</v>
      </c>
      <c r="D47" s="112">
        <v>0.5</v>
      </c>
      <c r="E47" s="226">
        <v>3</v>
      </c>
      <c r="F47" s="1">
        <v>1</v>
      </c>
      <c r="G47" s="115">
        <v>0.25</v>
      </c>
      <c r="H47" s="252">
        <v>0.33333333333333331</v>
      </c>
      <c r="I47" s="226">
        <v>2</v>
      </c>
      <c r="J47" s="1">
        <v>1</v>
      </c>
      <c r="K47" s="119">
        <v>0.16666666666666666</v>
      </c>
      <c r="L47" s="45">
        <v>16</v>
      </c>
    </row>
    <row r="48" spans="2:12">
      <c r="B48" s="247"/>
      <c r="C48" s="66" t="s">
        <v>334</v>
      </c>
      <c r="D48" s="112">
        <v>0.33333333333333331</v>
      </c>
      <c r="E48" s="226">
        <v>2</v>
      </c>
      <c r="F48" s="1">
        <v>1</v>
      </c>
      <c r="G48" s="115">
        <v>0.16666666666666666</v>
      </c>
      <c r="H48" s="252">
        <v>0</v>
      </c>
      <c r="I48" s="1"/>
      <c r="J48" s="1"/>
      <c r="K48" s="119">
        <v>0</v>
      </c>
      <c r="L48" s="45">
        <v>16</v>
      </c>
    </row>
    <row r="49" spans="2:12">
      <c r="B49" s="246" t="s">
        <v>335</v>
      </c>
      <c r="C49" s="66" t="s">
        <v>336</v>
      </c>
      <c r="D49" s="112">
        <v>0.66666666666666663</v>
      </c>
      <c r="E49" s="226">
        <v>4</v>
      </c>
      <c r="F49" s="1">
        <v>1</v>
      </c>
      <c r="G49" s="115">
        <v>0.33333333333333331</v>
      </c>
      <c r="H49" s="252">
        <v>0.33333333333333331</v>
      </c>
      <c r="I49" s="226">
        <v>2</v>
      </c>
      <c r="J49" s="1">
        <v>1</v>
      </c>
      <c r="K49" s="119">
        <v>0.16666666666666666</v>
      </c>
      <c r="L49" s="45">
        <v>20</v>
      </c>
    </row>
    <row r="50" spans="2:12">
      <c r="B50" s="52"/>
      <c r="C50" s="66" t="s">
        <v>337</v>
      </c>
      <c r="D50" s="112">
        <v>0.66666666666666663</v>
      </c>
      <c r="E50" s="226">
        <v>4</v>
      </c>
      <c r="F50" s="1">
        <v>1</v>
      </c>
      <c r="G50" s="115">
        <v>0.33333333333333331</v>
      </c>
      <c r="H50" s="252">
        <v>0.33333333333333331</v>
      </c>
      <c r="I50" s="226">
        <v>2</v>
      </c>
      <c r="J50" s="1">
        <v>1</v>
      </c>
      <c r="K50" s="119">
        <v>0.16666666666666666</v>
      </c>
      <c r="L50" s="45">
        <v>30</v>
      </c>
    </row>
    <row r="51" spans="2:12" ht="19.5" thickBot="1">
      <c r="B51" s="247"/>
      <c r="C51" s="237" t="s">
        <v>338</v>
      </c>
      <c r="D51" s="238">
        <v>0.66666666666666663</v>
      </c>
      <c r="E51" s="245">
        <v>4</v>
      </c>
      <c r="F51" s="239">
        <v>1</v>
      </c>
      <c r="G51" s="250">
        <v>0.33333333333333331</v>
      </c>
      <c r="H51" s="253">
        <v>0.33333333333333331</v>
      </c>
      <c r="I51" s="245">
        <v>2</v>
      </c>
      <c r="J51" s="239">
        <v>1</v>
      </c>
      <c r="K51" s="254">
        <v>0.16666666666666666</v>
      </c>
      <c r="L51" s="77">
        <v>20</v>
      </c>
    </row>
    <row r="52" spans="2:12" ht="19.5" thickBot="1">
      <c r="B52" s="40"/>
      <c r="C52">
        <v>9</v>
      </c>
      <c r="D52" s="230">
        <v>4.1666666666666661</v>
      </c>
      <c r="E52" s="231">
        <v>25</v>
      </c>
      <c r="F52" s="231">
        <v>9</v>
      </c>
      <c r="G52" s="233">
        <v>1.6388888888888886</v>
      </c>
      <c r="H52" s="233">
        <v>1.3333333333333333</v>
      </c>
      <c r="I52" s="231">
        <v>8</v>
      </c>
      <c r="J52" s="231">
        <v>4</v>
      </c>
      <c r="K52" s="234">
        <v>0.66666666666666663</v>
      </c>
      <c r="L52" s="23"/>
    </row>
    <row r="53" spans="2:12">
      <c r="B53" s="40"/>
      <c r="D53" s="97"/>
      <c r="E53" s="97"/>
      <c r="F53" s="97"/>
      <c r="G53" s="97"/>
      <c r="H53" s="97"/>
      <c r="I53" s="97"/>
      <c r="J53" s="97"/>
      <c r="K53" s="97"/>
      <c r="L53" s="23"/>
    </row>
    <row r="54" spans="2:12" ht="19.5" thickBot="1">
      <c r="B54" s="41"/>
      <c r="C54" s="26"/>
      <c r="D54" s="26"/>
      <c r="E54" s="26"/>
      <c r="F54" s="26"/>
      <c r="G54" s="26"/>
      <c r="H54" s="26"/>
      <c r="I54" s="26"/>
      <c r="J54" s="26"/>
      <c r="K54" s="26"/>
      <c r="L54" s="42"/>
    </row>
    <row r="56" spans="2:12" ht="19.5" thickBot="1"/>
    <row r="57" spans="2:12" ht="25.5">
      <c r="B57" s="126" t="s">
        <v>365</v>
      </c>
      <c r="C57" s="21"/>
      <c r="D57" s="21"/>
      <c r="E57" s="21"/>
      <c r="F57" s="21"/>
      <c r="G57" s="39" t="s">
        <v>52</v>
      </c>
      <c r="H57" s="21"/>
      <c r="I57" s="21"/>
      <c r="J57" s="22"/>
    </row>
    <row r="58" spans="2:12">
      <c r="B58" s="40"/>
      <c r="C58" s="54" t="s">
        <v>342</v>
      </c>
      <c r="D58" s="54" t="s">
        <v>298</v>
      </c>
      <c r="E58" s="54" t="s">
        <v>301</v>
      </c>
      <c r="F58" s="54" t="s">
        <v>296</v>
      </c>
      <c r="G58" s="117" t="s">
        <v>342</v>
      </c>
      <c r="H58" s="54" t="s">
        <v>298</v>
      </c>
      <c r="I58" s="54" t="s">
        <v>301</v>
      </c>
      <c r="J58" s="118" t="s">
        <v>296</v>
      </c>
    </row>
    <row r="59" spans="2:12">
      <c r="B59" s="127" t="s">
        <v>340</v>
      </c>
      <c r="C59" s="1">
        <v>11</v>
      </c>
      <c r="D59" s="112">
        <v>5.4999999999999991</v>
      </c>
      <c r="E59" s="1">
        <v>33</v>
      </c>
      <c r="F59" s="115">
        <v>1.6666666666666665</v>
      </c>
      <c r="G59" s="43">
        <v>4</v>
      </c>
      <c r="H59" s="146">
        <v>1.5</v>
      </c>
      <c r="I59" s="1">
        <v>9</v>
      </c>
      <c r="J59" s="119">
        <v>0.66666666666666663</v>
      </c>
    </row>
    <row r="60" spans="2:12">
      <c r="B60" s="127" t="s">
        <v>341</v>
      </c>
      <c r="C60" s="1">
        <v>25</v>
      </c>
      <c r="D60" s="112">
        <v>10.833333333333334</v>
      </c>
      <c r="E60" s="1">
        <v>65</v>
      </c>
      <c r="F60" s="115">
        <v>3.4166666666666665</v>
      </c>
      <c r="G60" s="43">
        <v>8</v>
      </c>
      <c r="H60" s="146">
        <v>2.6666666666666665</v>
      </c>
      <c r="I60" s="1">
        <v>16</v>
      </c>
      <c r="J60" s="119">
        <v>1.2222222222222223</v>
      </c>
    </row>
    <row r="61" spans="2:12">
      <c r="B61" s="130" t="s">
        <v>363</v>
      </c>
      <c r="C61" s="121">
        <f>SUM(C59:C60)</f>
        <v>36</v>
      </c>
      <c r="D61" s="19">
        <f t="shared" ref="D61:J61" si="0">SUM(D59:D60)</f>
        <v>16.333333333333332</v>
      </c>
      <c r="E61" s="121">
        <f t="shared" si="0"/>
        <v>98</v>
      </c>
      <c r="F61" s="19">
        <f t="shared" si="0"/>
        <v>5.083333333333333</v>
      </c>
      <c r="G61" s="147">
        <v>12</v>
      </c>
      <c r="H61" s="19">
        <f t="shared" si="0"/>
        <v>4.1666666666666661</v>
      </c>
      <c r="I61" s="121">
        <f t="shared" si="0"/>
        <v>25</v>
      </c>
      <c r="J61" s="25">
        <f t="shared" si="0"/>
        <v>1.8888888888888888</v>
      </c>
    </row>
    <row r="62" spans="2:12">
      <c r="B62" s="40"/>
      <c r="G62" s="40"/>
      <c r="J62" s="23"/>
    </row>
    <row r="63" spans="2:12" ht="25.5">
      <c r="B63" s="128" t="s">
        <v>366</v>
      </c>
      <c r="G63" s="40"/>
      <c r="J63" s="23"/>
    </row>
    <row r="64" spans="2:12">
      <c r="B64" s="40"/>
      <c r="C64" s="54" t="s">
        <v>342</v>
      </c>
      <c r="D64" s="54" t="s">
        <v>298</v>
      </c>
      <c r="E64" s="54" t="s">
        <v>301</v>
      </c>
      <c r="F64" s="54" t="s">
        <v>296</v>
      </c>
      <c r="G64" s="117"/>
      <c r="H64" s="54" t="s">
        <v>298</v>
      </c>
      <c r="I64" s="54" t="s">
        <v>301</v>
      </c>
      <c r="J64" s="118" t="s">
        <v>296</v>
      </c>
    </row>
    <row r="65" spans="2:12">
      <c r="B65" s="127" t="s">
        <v>344</v>
      </c>
      <c r="C65" s="1">
        <v>33</v>
      </c>
      <c r="D65" s="114">
        <v>16.5</v>
      </c>
      <c r="E65" s="1">
        <v>99</v>
      </c>
      <c r="F65" s="116">
        <v>5</v>
      </c>
      <c r="G65" s="150">
        <v>12</v>
      </c>
      <c r="H65" s="146">
        <v>4.5</v>
      </c>
      <c r="I65" s="1">
        <v>27</v>
      </c>
      <c r="J65" s="119">
        <v>2</v>
      </c>
    </row>
    <row r="66" spans="2:12">
      <c r="B66" s="127" t="s">
        <v>343</v>
      </c>
      <c r="C66" s="1">
        <v>25</v>
      </c>
      <c r="D66" s="114">
        <v>10.833333333333334</v>
      </c>
      <c r="E66" s="1">
        <v>65</v>
      </c>
      <c r="F66" s="116">
        <v>3.4166666666666665</v>
      </c>
      <c r="G66" s="150">
        <v>8</v>
      </c>
      <c r="H66" s="146">
        <v>2.6666666666666665</v>
      </c>
      <c r="I66" s="1">
        <v>16</v>
      </c>
      <c r="J66" s="119">
        <v>1.2222222222222223</v>
      </c>
      <c r="L66" s="3"/>
    </row>
    <row r="67" spans="2:12">
      <c r="B67" s="131" t="s">
        <v>364</v>
      </c>
      <c r="C67" s="132">
        <f>SUM(C65:C66)</f>
        <v>58</v>
      </c>
      <c r="D67" s="133">
        <f t="shared" ref="D67:J67" si="1">SUM(D65:D66)</f>
        <v>27.333333333333336</v>
      </c>
      <c r="E67" s="132">
        <f t="shared" si="1"/>
        <v>164</v>
      </c>
      <c r="F67" s="133">
        <f t="shared" si="1"/>
        <v>8.4166666666666661</v>
      </c>
      <c r="G67" s="149">
        <v>20</v>
      </c>
      <c r="H67" s="133">
        <f t="shared" si="1"/>
        <v>7.1666666666666661</v>
      </c>
      <c r="I67" s="132">
        <f t="shared" si="1"/>
        <v>43</v>
      </c>
      <c r="J67" s="134">
        <f t="shared" si="1"/>
        <v>3.2222222222222223</v>
      </c>
    </row>
    <row r="68" spans="2:12" ht="19.5" thickBot="1">
      <c r="B68" s="41"/>
      <c r="C68" s="26"/>
      <c r="D68" s="26"/>
      <c r="E68" s="26"/>
      <c r="F68" s="26"/>
      <c r="G68" s="41"/>
      <c r="H68" s="26"/>
      <c r="I68" s="26"/>
      <c r="J68" s="42"/>
    </row>
    <row r="69" spans="2:12" ht="19.5" thickBot="1"/>
    <row r="70" spans="2:12" ht="25.5">
      <c r="B70" s="126" t="s">
        <v>367</v>
      </c>
      <c r="C70" s="21"/>
      <c r="D70" s="21"/>
      <c r="E70" s="21"/>
      <c r="F70" s="21"/>
      <c r="G70" s="39" t="s">
        <v>295</v>
      </c>
      <c r="H70" s="21"/>
      <c r="I70" s="21"/>
      <c r="J70" s="22"/>
    </row>
    <row r="71" spans="2:12">
      <c r="B71" s="40"/>
      <c r="C71" s="54" t="s">
        <v>342</v>
      </c>
      <c r="D71" t="s">
        <v>298</v>
      </c>
      <c r="E71" t="s">
        <v>301</v>
      </c>
      <c r="F71" t="s">
        <v>296</v>
      </c>
      <c r="G71" s="40" t="s">
        <v>342</v>
      </c>
      <c r="H71" t="s">
        <v>298</v>
      </c>
      <c r="I71" t="s">
        <v>303</v>
      </c>
      <c r="J71" s="23" t="s">
        <v>296</v>
      </c>
    </row>
    <row r="72" spans="2:12">
      <c r="B72" s="127" t="s">
        <v>373</v>
      </c>
      <c r="C72" s="1">
        <v>2</v>
      </c>
      <c r="D72" s="112">
        <v>1</v>
      </c>
      <c r="E72" s="1">
        <v>6</v>
      </c>
      <c r="F72" s="115">
        <v>0.16666666666666666</v>
      </c>
      <c r="G72" s="43">
        <v>1</v>
      </c>
      <c r="H72" s="146">
        <v>0.33333333333333331</v>
      </c>
      <c r="I72" s="1">
        <v>2</v>
      </c>
      <c r="J72" s="119">
        <v>5.5555555555555552E-2</v>
      </c>
    </row>
    <row r="73" spans="2:12">
      <c r="B73" s="127" t="s">
        <v>361</v>
      </c>
      <c r="C73" s="1">
        <v>20</v>
      </c>
      <c r="D73" s="112">
        <v>9.4999999999999982</v>
      </c>
      <c r="E73" s="1">
        <v>57</v>
      </c>
      <c r="F73" s="115">
        <v>2.8055555555555554</v>
      </c>
      <c r="G73" s="43">
        <v>7</v>
      </c>
      <c r="H73" s="146">
        <v>1</v>
      </c>
      <c r="I73" s="1">
        <v>14</v>
      </c>
      <c r="J73" s="119">
        <v>0.83333333333333326</v>
      </c>
    </row>
    <row r="74" spans="2:12">
      <c r="B74" s="130" t="s">
        <v>363</v>
      </c>
      <c r="C74" s="121">
        <f>SUM(C72:C73)</f>
        <v>22</v>
      </c>
      <c r="D74" s="19">
        <f t="shared" ref="D74:J74" si="2">SUM(D72:D73)</f>
        <v>10.499999999999998</v>
      </c>
      <c r="E74" s="121">
        <f t="shared" si="2"/>
        <v>63</v>
      </c>
      <c r="F74" s="19">
        <f t="shared" si="2"/>
        <v>2.9722222222222219</v>
      </c>
      <c r="G74" s="147">
        <v>8</v>
      </c>
      <c r="H74" s="19">
        <f t="shared" si="2"/>
        <v>1.3333333333333333</v>
      </c>
      <c r="I74" s="121">
        <f t="shared" si="2"/>
        <v>16</v>
      </c>
      <c r="J74" s="25">
        <f t="shared" si="2"/>
        <v>0.88888888888888884</v>
      </c>
    </row>
    <row r="75" spans="2:12">
      <c r="B75" s="15"/>
      <c r="D75" s="3"/>
      <c r="F75" s="3"/>
      <c r="G75" s="40"/>
      <c r="H75" s="3"/>
      <c r="J75" s="123"/>
    </row>
    <row r="76" spans="2:12" ht="25.5">
      <c r="B76" s="128" t="s">
        <v>368</v>
      </c>
      <c r="D76" s="3"/>
      <c r="F76" s="3"/>
      <c r="G76" s="40"/>
      <c r="H76" s="3" t="s">
        <v>295</v>
      </c>
      <c r="J76" s="123"/>
    </row>
    <row r="77" spans="2:12">
      <c r="B77" s="15"/>
      <c r="C77" s="54" t="s">
        <v>342</v>
      </c>
      <c r="D77" t="s">
        <v>298</v>
      </c>
      <c r="E77" t="s">
        <v>301</v>
      </c>
      <c r="F77" t="s">
        <v>296</v>
      </c>
      <c r="G77" s="40"/>
      <c r="H77" t="s">
        <v>298</v>
      </c>
      <c r="I77" t="s">
        <v>303</v>
      </c>
      <c r="J77" s="23" t="s">
        <v>296</v>
      </c>
    </row>
    <row r="78" spans="2:12">
      <c r="B78" s="127" t="s">
        <v>362</v>
      </c>
      <c r="C78" s="1">
        <v>6</v>
      </c>
      <c r="D78" s="112">
        <v>3</v>
      </c>
      <c r="E78" s="1">
        <v>18</v>
      </c>
      <c r="F78" s="115">
        <v>0.5</v>
      </c>
      <c r="G78" s="43">
        <v>3</v>
      </c>
      <c r="H78" s="146">
        <v>1</v>
      </c>
      <c r="I78" s="1">
        <v>6</v>
      </c>
      <c r="J78" s="119">
        <v>0.16666666666666666</v>
      </c>
      <c r="L78" s="3"/>
    </row>
    <row r="79" spans="2:12">
      <c r="B79" s="127" t="s">
        <v>361</v>
      </c>
      <c r="C79" s="1">
        <v>40</v>
      </c>
      <c r="D79" s="112">
        <v>18.999999999999996</v>
      </c>
      <c r="E79" s="1">
        <v>114</v>
      </c>
      <c r="F79" s="115">
        <v>5.6111111111111107</v>
      </c>
      <c r="G79" s="43">
        <v>14</v>
      </c>
      <c r="H79" s="146">
        <v>2</v>
      </c>
      <c r="I79" s="1">
        <v>28</v>
      </c>
      <c r="J79" s="119">
        <v>1.6666666666666665</v>
      </c>
      <c r="L79" s="3"/>
    </row>
    <row r="80" spans="2:12">
      <c r="B80" s="135" t="s">
        <v>363</v>
      </c>
      <c r="C80" s="136">
        <f>SUM(C78:C79)</f>
        <v>46</v>
      </c>
      <c r="D80" s="137">
        <f t="shared" ref="D80:J80" si="3">SUM(D78:D79)</f>
        <v>21.999999999999996</v>
      </c>
      <c r="E80" s="136">
        <f t="shared" si="3"/>
        <v>132</v>
      </c>
      <c r="F80" s="137">
        <f t="shared" si="3"/>
        <v>6.1111111111111107</v>
      </c>
      <c r="G80" s="148">
        <v>17</v>
      </c>
      <c r="H80" s="137">
        <f t="shared" si="3"/>
        <v>3</v>
      </c>
      <c r="I80" s="136">
        <f t="shared" si="3"/>
        <v>34</v>
      </c>
      <c r="J80" s="138">
        <f t="shared" si="3"/>
        <v>1.8333333333333333</v>
      </c>
    </row>
    <row r="81" spans="2:12" ht="19.5" thickBot="1">
      <c r="B81" s="41"/>
      <c r="C81" s="26"/>
      <c r="D81" s="129"/>
      <c r="E81" s="26"/>
      <c r="F81" s="129"/>
      <c r="G81" s="124"/>
      <c r="H81" s="129"/>
      <c r="I81" s="26"/>
      <c r="J81" s="125"/>
    </row>
    <row r="83" spans="2:12" ht="33">
      <c r="B83" s="120" t="s">
        <v>346</v>
      </c>
    </row>
    <row r="84" spans="2:12" ht="19.5" thickBot="1"/>
    <row r="85" spans="2:12">
      <c r="B85" s="20" t="s">
        <v>281</v>
      </c>
      <c r="C85" s="21"/>
      <c r="D85" s="21"/>
      <c r="E85" s="21"/>
      <c r="F85" s="21"/>
      <c r="G85" s="21"/>
      <c r="H85" s="21" t="s">
        <v>295</v>
      </c>
      <c r="I85" s="21"/>
      <c r="J85" s="21"/>
      <c r="K85" s="21"/>
      <c r="L85" s="22"/>
    </row>
    <row r="86" spans="2:12">
      <c r="B86" s="40"/>
      <c r="D86" s="106" t="s">
        <v>298</v>
      </c>
      <c r="E86" s="67" t="s">
        <v>301</v>
      </c>
      <c r="F86" s="67" t="s">
        <v>302</v>
      </c>
      <c r="G86" s="107" t="s">
        <v>296</v>
      </c>
      <c r="H86" s="106" t="s">
        <v>298</v>
      </c>
      <c r="I86" s="67" t="s">
        <v>303</v>
      </c>
      <c r="J86" s="67" t="s">
        <v>304</v>
      </c>
      <c r="K86" s="107" t="s">
        <v>296</v>
      </c>
      <c r="L86" s="23" t="s">
        <v>84</v>
      </c>
    </row>
    <row r="87" spans="2:12">
      <c r="B87" s="40" t="s">
        <v>137</v>
      </c>
      <c r="C87" t="s">
        <v>150</v>
      </c>
      <c r="D87" s="108">
        <f>E87/6</f>
        <v>0.5</v>
      </c>
      <c r="E87">
        <v>3</v>
      </c>
      <c r="F87">
        <v>1</v>
      </c>
      <c r="G87" s="109">
        <f>D87*1/6</f>
        <v>8.3333333333333329E-2</v>
      </c>
      <c r="H87" s="108">
        <f>I87/6</f>
        <v>0.33333333333333331</v>
      </c>
      <c r="I87">
        <v>2</v>
      </c>
      <c r="J87">
        <v>1</v>
      </c>
      <c r="K87" s="109">
        <f>H87*1/6</f>
        <v>5.5555555555555552E-2</v>
      </c>
      <c r="L87" s="23">
        <v>5</v>
      </c>
    </row>
    <row r="88" spans="2:12">
      <c r="B88" s="40" t="s">
        <v>282</v>
      </c>
      <c r="C88" t="s">
        <v>169</v>
      </c>
      <c r="D88" s="110">
        <f>E88/6</f>
        <v>0.5</v>
      </c>
      <c r="E88" s="70">
        <v>3</v>
      </c>
      <c r="F88" s="70">
        <v>1</v>
      </c>
      <c r="G88" s="111">
        <f>D88*1/6</f>
        <v>8.3333333333333329E-2</v>
      </c>
      <c r="H88" s="110"/>
      <c r="I88" s="70"/>
      <c r="J88" s="70"/>
      <c r="K88" s="111"/>
      <c r="L88" s="23">
        <v>5</v>
      </c>
    </row>
    <row r="89" spans="2:12">
      <c r="B89" s="40"/>
      <c r="C89">
        <v>2</v>
      </c>
      <c r="D89" s="112">
        <f>SUM(D87:D88)</f>
        <v>1</v>
      </c>
      <c r="E89" s="1">
        <f t="shared" ref="E89:K89" si="4">SUM(E87:E88)</f>
        <v>6</v>
      </c>
      <c r="F89" s="1">
        <f t="shared" si="4"/>
        <v>2</v>
      </c>
      <c r="G89" s="112">
        <f t="shared" si="4"/>
        <v>0.16666666666666666</v>
      </c>
      <c r="H89" s="112">
        <f t="shared" si="4"/>
        <v>0.33333333333333331</v>
      </c>
      <c r="I89" s="1">
        <f t="shared" si="4"/>
        <v>2</v>
      </c>
      <c r="J89" s="1">
        <f t="shared" si="4"/>
        <v>1</v>
      </c>
      <c r="K89" s="112">
        <f t="shared" si="4"/>
        <v>5.5555555555555552E-2</v>
      </c>
      <c r="L89" s="23"/>
    </row>
    <row r="90" spans="2:12" ht="19.5" thickBot="1">
      <c r="B90" s="41"/>
      <c r="C90" s="26"/>
      <c r="D90" s="26"/>
      <c r="E90" s="26"/>
      <c r="F90" s="26"/>
      <c r="G90" s="26"/>
      <c r="H90" s="26"/>
      <c r="I90" s="26"/>
      <c r="J90" s="26"/>
      <c r="K90" s="26"/>
      <c r="L90" s="42"/>
    </row>
    <row r="91" spans="2:12" ht="19.5" thickBot="1"/>
    <row r="92" spans="2:12">
      <c r="B92" s="20" t="s">
        <v>360</v>
      </c>
      <c r="C92" s="21"/>
      <c r="D92" s="21"/>
      <c r="E92" s="21"/>
      <c r="F92" s="21"/>
      <c r="G92" s="21"/>
      <c r="H92" s="21" t="s">
        <v>295</v>
      </c>
      <c r="I92" s="21"/>
      <c r="J92" s="21"/>
      <c r="K92" s="21"/>
      <c r="L92" s="22"/>
    </row>
    <row r="93" spans="2:12">
      <c r="B93" s="40"/>
      <c r="D93" s="106" t="s">
        <v>298</v>
      </c>
      <c r="E93" s="67" t="s">
        <v>301</v>
      </c>
      <c r="F93" s="67" t="s">
        <v>302</v>
      </c>
      <c r="G93" s="107" t="s">
        <v>296</v>
      </c>
      <c r="H93" s="106" t="s">
        <v>298</v>
      </c>
      <c r="I93" s="67" t="s">
        <v>303</v>
      </c>
      <c r="J93" s="67" t="s">
        <v>304</v>
      </c>
      <c r="K93" s="107" t="s">
        <v>296</v>
      </c>
      <c r="L93" s="23" t="s">
        <v>305</v>
      </c>
    </row>
    <row r="94" spans="2:12">
      <c r="B94" s="40" t="s">
        <v>347</v>
      </c>
      <c r="C94" t="s">
        <v>349</v>
      </c>
      <c r="D94" s="108">
        <f>E94/6</f>
        <v>0.5</v>
      </c>
      <c r="E94">
        <v>3</v>
      </c>
      <c r="F94">
        <v>1</v>
      </c>
      <c r="G94" s="109">
        <f>D94*1/6</f>
        <v>8.3333333333333329E-2</v>
      </c>
      <c r="H94" s="108">
        <f>I94/6</f>
        <v>0</v>
      </c>
      <c r="K94" s="109">
        <f>H94*1/6</f>
        <v>0</v>
      </c>
      <c r="L94" s="23">
        <v>5</v>
      </c>
    </row>
    <row r="95" spans="2:12">
      <c r="B95" s="40"/>
      <c r="C95" t="s">
        <v>350</v>
      </c>
      <c r="D95" s="108">
        <f t="shared" ref="D95:D101" si="5">E95/6</f>
        <v>0.66666666666666663</v>
      </c>
      <c r="E95">
        <v>4</v>
      </c>
      <c r="F95">
        <v>1</v>
      </c>
      <c r="G95" s="109">
        <f t="shared" ref="G95:G97" si="6">D95*1/6</f>
        <v>0.1111111111111111</v>
      </c>
      <c r="H95" s="108">
        <f t="shared" ref="H95:H101" si="7">I95/6</f>
        <v>0.33333333333333331</v>
      </c>
      <c r="I95">
        <v>2</v>
      </c>
      <c r="J95">
        <v>1</v>
      </c>
      <c r="K95" s="109">
        <f>H95*1/6</f>
        <v>5.5555555555555552E-2</v>
      </c>
      <c r="L95" s="23">
        <v>5</v>
      </c>
    </row>
    <row r="96" spans="2:12">
      <c r="B96" s="40"/>
      <c r="C96" t="s">
        <v>351</v>
      </c>
      <c r="D96" s="108">
        <f t="shared" si="5"/>
        <v>0.66666666666666663</v>
      </c>
      <c r="E96">
        <v>4</v>
      </c>
      <c r="F96">
        <v>1</v>
      </c>
      <c r="G96" s="109">
        <f t="shared" si="6"/>
        <v>0.1111111111111111</v>
      </c>
      <c r="H96" s="108">
        <f t="shared" si="7"/>
        <v>0.33333333333333331</v>
      </c>
      <c r="I96">
        <v>2</v>
      </c>
      <c r="J96">
        <v>1</v>
      </c>
      <c r="K96" s="109">
        <f>H96*1/6</f>
        <v>5.5555555555555552E-2</v>
      </c>
      <c r="L96" s="23">
        <v>5</v>
      </c>
    </row>
    <row r="97" spans="2:12">
      <c r="B97" s="40" t="s">
        <v>348</v>
      </c>
      <c r="C97" t="s">
        <v>352</v>
      </c>
      <c r="D97" s="108">
        <f t="shared" si="5"/>
        <v>0.66666666666666663</v>
      </c>
      <c r="E97">
        <v>4</v>
      </c>
      <c r="F97">
        <v>1</v>
      </c>
      <c r="G97" s="109">
        <f t="shared" si="6"/>
        <v>0.1111111111111111</v>
      </c>
      <c r="H97" s="108">
        <f t="shared" si="7"/>
        <v>0.33333333333333331</v>
      </c>
      <c r="I97">
        <v>2</v>
      </c>
      <c r="J97">
        <v>1</v>
      </c>
      <c r="K97" s="109">
        <f>H97*1/6</f>
        <v>5.5555555555555552E-2</v>
      </c>
      <c r="L97" s="23">
        <v>5</v>
      </c>
    </row>
    <row r="98" spans="2:12">
      <c r="B98" s="40"/>
      <c r="C98" t="s">
        <v>353</v>
      </c>
      <c r="D98" s="108">
        <f t="shared" si="5"/>
        <v>0.66666666666666663</v>
      </c>
      <c r="E98" s="121">
        <v>4</v>
      </c>
      <c r="F98">
        <v>1</v>
      </c>
      <c r="G98" s="109">
        <f>D98*1/2</f>
        <v>0.33333333333333331</v>
      </c>
      <c r="H98" s="108">
        <f t="shared" si="7"/>
        <v>0.33333333333333331</v>
      </c>
      <c r="I98" s="121">
        <v>2</v>
      </c>
      <c r="J98">
        <v>1</v>
      </c>
      <c r="K98" s="109">
        <f>H98*1/2</f>
        <v>0.16666666666666666</v>
      </c>
      <c r="L98" s="23">
        <v>16</v>
      </c>
    </row>
    <row r="99" spans="2:12">
      <c r="B99" s="40" t="s">
        <v>354</v>
      </c>
      <c r="C99" t="s">
        <v>355</v>
      </c>
      <c r="D99" s="108">
        <f t="shared" si="5"/>
        <v>0.33333333333333331</v>
      </c>
      <c r="E99">
        <v>2</v>
      </c>
      <c r="F99">
        <v>1</v>
      </c>
      <c r="G99" s="109">
        <f>D99*1/6</f>
        <v>5.5555555555555552E-2</v>
      </c>
      <c r="H99" s="108">
        <f t="shared" si="7"/>
        <v>0</v>
      </c>
      <c r="K99" s="109">
        <f>H99*1/6</f>
        <v>0</v>
      </c>
      <c r="L99" s="23">
        <v>3</v>
      </c>
    </row>
    <row r="100" spans="2:12">
      <c r="B100" s="40" t="s">
        <v>356</v>
      </c>
      <c r="C100" t="s">
        <v>357</v>
      </c>
      <c r="D100" s="108">
        <f t="shared" si="5"/>
        <v>0.5</v>
      </c>
      <c r="E100" s="121">
        <v>3</v>
      </c>
      <c r="F100">
        <v>1</v>
      </c>
      <c r="G100" s="109">
        <f>D100*1/2</f>
        <v>0.25</v>
      </c>
      <c r="H100" s="108">
        <f t="shared" si="7"/>
        <v>0</v>
      </c>
      <c r="K100" s="109">
        <f>H100*1/6</f>
        <v>0</v>
      </c>
      <c r="L100" s="23">
        <v>10</v>
      </c>
    </row>
    <row r="101" spans="2:12">
      <c r="B101" s="40" t="s">
        <v>358</v>
      </c>
      <c r="C101" t="s">
        <v>359</v>
      </c>
      <c r="D101" s="110">
        <f t="shared" si="5"/>
        <v>0.5</v>
      </c>
      <c r="E101" s="122">
        <v>3</v>
      </c>
      <c r="F101" s="70">
        <v>1</v>
      </c>
      <c r="G101" s="111">
        <f>D101*1/2</f>
        <v>0.25</v>
      </c>
      <c r="H101" s="110">
        <f t="shared" si="7"/>
        <v>0</v>
      </c>
      <c r="I101" s="70"/>
      <c r="J101" s="70"/>
      <c r="K101" s="111">
        <f>H101*1/6</f>
        <v>0</v>
      </c>
      <c r="L101" s="23">
        <v>10</v>
      </c>
    </row>
    <row r="102" spans="2:12">
      <c r="B102" s="40"/>
      <c r="C102">
        <v>8</v>
      </c>
      <c r="D102" s="112">
        <f>SUM(D94:D101)</f>
        <v>4.5</v>
      </c>
      <c r="E102" s="1">
        <v>27</v>
      </c>
      <c r="F102" s="1">
        <v>8</v>
      </c>
      <c r="G102" s="112">
        <f>SUM(G94:G101)</f>
        <v>1.3055555555555556</v>
      </c>
      <c r="H102" s="112">
        <v>0</v>
      </c>
      <c r="I102" s="1">
        <v>8</v>
      </c>
      <c r="J102" s="1">
        <v>4</v>
      </c>
      <c r="K102" s="112">
        <f>SUM(K94:K101)</f>
        <v>0.33333333333333331</v>
      </c>
      <c r="L102" s="23"/>
    </row>
    <row r="103" spans="2:12" ht="19.5" thickBot="1">
      <c r="B103" s="41"/>
      <c r="C103" s="26"/>
      <c r="D103" s="92"/>
      <c r="E103" s="92"/>
      <c r="F103" s="92"/>
      <c r="G103" s="92"/>
      <c r="H103" s="92"/>
      <c r="I103" s="92"/>
      <c r="J103" s="92"/>
      <c r="K103" s="92"/>
      <c r="L103" s="42"/>
    </row>
    <row r="104" spans="2:12" ht="19.5" thickBot="1"/>
    <row r="105" spans="2:12">
      <c r="B105" s="20" t="s">
        <v>288</v>
      </c>
      <c r="C105" s="21"/>
      <c r="D105" s="21"/>
      <c r="E105" s="21"/>
      <c r="F105" s="21"/>
      <c r="G105" s="21"/>
      <c r="H105" s="21" t="s">
        <v>295</v>
      </c>
      <c r="I105" s="21"/>
      <c r="J105" s="21"/>
      <c r="K105" s="21"/>
      <c r="L105" s="22"/>
    </row>
    <row r="106" spans="2:12">
      <c r="B106" s="40"/>
      <c r="D106" s="106" t="s">
        <v>298</v>
      </c>
      <c r="E106" s="67" t="s">
        <v>301</v>
      </c>
      <c r="F106" s="67" t="s">
        <v>302</v>
      </c>
      <c r="G106" s="107" t="s">
        <v>296</v>
      </c>
      <c r="H106" s="106" t="s">
        <v>298</v>
      </c>
      <c r="I106" s="67" t="s">
        <v>303</v>
      </c>
      <c r="J106" s="67" t="s">
        <v>304</v>
      </c>
      <c r="K106" s="107" t="s">
        <v>296</v>
      </c>
      <c r="L106" s="23" t="s">
        <v>84</v>
      </c>
    </row>
    <row r="107" spans="2:12">
      <c r="B107" s="40" t="s">
        <v>223</v>
      </c>
      <c r="C107" t="s">
        <v>206</v>
      </c>
      <c r="D107" s="108">
        <f>E107/6</f>
        <v>0.33333333333333331</v>
      </c>
      <c r="E107">
        <v>2</v>
      </c>
      <c r="F107">
        <v>1</v>
      </c>
      <c r="G107" s="109">
        <f>D107*1/6</f>
        <v>5.5555555555555552E-2</v>
      </c>
      <c r="H107" s="108">
        <f>I107/6</f>
        <v>0</v>
      </c>
      <c r="K107" s="109">
        <f>H107*1/2</f>
        <v>0</v>
      </c>
      <c r="L107" s="23">
        <v>3</v>
      </c>
    </row>
    <row r="108" spans="2:12">
      <c r="B108" s="40" t="s">
        <v>224</v>
      </c>
      <c r="C108" t="s">
        <v>214</v>
      </c>
      <c r="D108" s="108">
        <f t="shared" ref="D108:D110" si="8">E108/6</f>
        <v>0.33333333333333331</v>
      </c>
      <c r="E108">
        <v>2</v>
      </c>
      <c r="F108">
        <v>1</v>
      </c>
      <c r="G108" s="109">
        <f t="shared" ref="G108:G109" si="9">D108*1/6</f>
        <v>5.5555555555555552E-2</v>
      </c>
      <c r="H108" s="108">
        <f t="shared" ref="H108:H110" si="10">I108/6</f>
        <v>0</v>
      </c>
      <c r="K108" s="109">
        <f>H108*1/6</f>
        <v>0</v>
      </c>
      <c r="L108" s="23">
        <v>3</v>
      </c>
    </row>
    <row r="109" spans="2:12">
      <c r="B109" s="40" t="s">
        <v>225</v>
      </c>
      <c r="C109" t="s">
        <v>217</v>
      </c>
      <c r="D109" s="108">
        <f t="shared" si="8"/>
        <v>0.33333333333333331</v>
      </c>
      <c r="E109">
        <v>2</v>
      </c>
      <c r="F109">
        <v>1</v>
      </c>
      <c r="G109" s="109">
        <f t="shared" si="9"/>
        <v>5.5555555555555552E-2</v>
      </c>
      <c r="H109" s="108">
        <f t="shared" si="10"/>
        <v>0</v>
      </c>
      <c r="K109" s="109">
        <f>H109*1/6</f>
        <v>0</v>
      </c>
      <c r="L109" s="23">
        <v>3</v>
      </c>
    </row>
    <row r="110" spans="2:12">
      <c r="B110" s="40"/>
      <c r="C110" t="s">
        <v>218</v>
      </c>
      <c r="D110" s="110">
        <f t="shared" si="8"/>
        <v>0.66666666666666663</v>
      </c>
      <c r="E110" s="122">
        <v>4</v>
      </c>
      <c r="F110" s="70">
        <v>1</v>
      </c>
      <c r="G110" s="111">
        <f>D110*1/2</f>
        <v>0.33333333333333331</v>
      </c>
      <c r="H110" s="110">
        <f t="shared" si="10"/>
        <v>0.33333333333333331</v>
      </c>
      <c r="I110" s="122">
        <v>2</v>
      </c>
      <c r="J110" s="70">
        <v>1</v>
      </c>
      <c r="K110" s="111">
        <f>H110*1/2</f>
        <v>0.16666666666666666</v>
      </c>
      <c r="L110" s="23">
        <v>12</v>
      </c>
    </row>
    <row r="111" spans="2:12">
      <c r="B111" s="40"/>
      <c r="C111">
        <v>4</v>
      </c>
      <c r="D111" s="112">
        <f>SUM(D107:D110)</f>
        <v>1.6666666666666665</v>
      </c>
      <c r="E111" s="1">
        <v>10</v>
      </c>
      <c r="F111" s="1">
        <v>4</v>
      </c>
      <c r="G111" s="112">
        <f>SUM(G107:G110)</f>
        <v>0.5</v>
      </c>
      <c r="H111" s="112">
        <f>SUM(H107:H110)</f>
        <v>0.33333333333333331</v>
      </c>
      <c r="I111" s="1">
        <v>2</v>
      </c>
      <c r="J111" s="1">
        <v>1</v>
      </c>
      <c r="K111" s="112">
        <f>SUM(K107:K110)</f>
        <v>0.16666666666666666</v>
      </c>
      <c r="L111" s="23"/>
    </row>
    <row r="112" spans="2:12" ht="19.5" thickBot="1">
      <c r="B112" s="41"/>
      <c r="C112" s="26"/>
      <c r="D112" s="26"/>
      <c r="E112" s="26"/>
      <c r="F112" s="26"/>
      <c r="G112" s="26"/>
      <c r="H112" s="26"/>
      <c r="I112" s="26"/>
      <c r="J112" s="26"/>
      <c r="K112" s="26"/>
      <c r="L112" s="42"/>
    </row>
    <row r="113" spans="2:12" ht="19.5" thickBot="1"/>
    <row r="114" spans="2:12">
      <c r="B114" s="20" t="s">
        <v>291</v>
      </c>
      <c r="C114" s="21"/>
      <c r="D114" s="21"/>
      <c r="E114" s="21"/>
      <c r="F114" s="21"/>
      <c r="G114" s="21"/>
      <c r="H114" s="21" t="s">
        <v>295</v>
      </c>
      <c r="I114" s="21"/>
      <c r="J114" s="21"/>
      <c r="K114" s="21"/>
      <c r="L114" s="22"/>
    </row>
    <row r="115" spans="2:12">
      <c r="B115" s="40"/>
      <c r="D115" s="106" t="s">
        <v>298</v>
      </c>
      <c r="E115" s="67" t="s">
        <v>301</v>
      </c>
      <c r="F115" s="67" t="s">
        <v>302</v>
      </c>
      <c r="G115" s="107" t="s">
        <v>296</v>
      </c>
      <c r="H115" s="106" t="s">
        <v>298</v>
      </c>
      <c r="I115" s="67" t="s">
        <v>303</v>
      </c>
      <c r="J115" s="67" t="s">
        <v>304</v>
      </c>
      <c r="K115" s="107" t="s">
        <v>296</v>
      </c>
      <c r="L115" s="23" t="s">
        <v>84</v>
      </c>
    </row>
    <row r="116" spans="2:12">
      <c r="B116" s="40" t="s">
        <v>232</v>
      </c>
      <c r="C116" t="s">
        <v>235</v>
      </c>
      <c r="D116" s="108">
        <f>E116/6</f>
        <v>0.33333333333333331</v>
      </c>
      <c r="E116">
        <v>2</v>
      </c>
      <c r="F116">
        <v>1</v>
      </c>
      <c r="G116" s="109">
        <f>D116*1/6</f>
        <v>5.5555555555555552E-2</v>
      </c>
      <c r="H116" s="108">
        <f>I116/6</f>
        <v>0</v>
      </c>
      <c r="K116" s="109">
        <f>H116*1/6</f>
        <v>0</v>
      </c>
      <c r="L116" s="23">
        <v>3</v>
      </c>
    </row>
    <row r="117" spans="2:12">
      <c r="B117" s="40" t="s">
        <v>236</v>
      </c>
      <c r="C117" t="s">
        <v>239</v>
      </c>
      <c r="D117" s="108">
        <f t="shared" ref="D117:D119" si="11">E117/6</f>
        <v>0.33333333333333331</v>
      </c>
      <c r="E117">
        <v>2</v>
      </c>
      <c r="F117">
        <v>1</v>
      </c>
      <c r="G117" s="109">
        <f t="shared" ref="G117:G118" si="12">D117*1/6</f>
        <v>5.5555555555555552E-2</v>
      </c>
      <c r="H117" s="108">
        <f t="shared" ref="H117:H119" si="13">I117/6</f>
        <v>0</v>
      </c>
      <c r="K117" s="109">
        <f>H117*1/6</f>
        <v>0</v>
      </c>
      <c r="L117" s="23">
        <v>3</v>
      </c>
    </row>
    <row r="118" spans="2:12">
      <c r="B118" s="40" t="s">
        <v>240</v>
      </c>
      <c r="C118" t="s">
        <v>243</v>
      </c>
      <c r="D118" s="108">
        <f t="shared" si="11"/>
        <v>0.33333333333333331</v>
      </c>
      <c r="E118">
        <v>2</v>
      </c>
      <c r="F118">
        <v>1</v>
      </c>
      <c r="G118" s="109">
        <f t="shared" si="12"/>
        <v>5.5555555555555552E-2</v>
      </c>
      <c r="H118" s="108">
        <f t="shared" si="13"/>
        <v>0</v>
      </c>
      <c r="K118" s="109">
        <f>H118*1/6</f>
        <v>0</v>
      </c>
      <c r="L118" s="23">
        <v>3</v>
      </c>
    </row>
    <row r="119" spans="2:12">
      <c r="B119" s="40"/>
      <c r="C119" t="s">
        <v>226</v>
      </c>
      <c r="D119" s="110">
        <f t="shared" si="11"/>
        <v>0.66666666666666663</v>
      </c>
      <c r="E119" s="122">
        <v>4</v>
      </c>
      <c r="F119" s="70">
        <v>1</v>
      </c>
      <c r="G119" s="111">
        <f>D119*1/2</f>
        <v>0.33333333333333331</v>
      </c>
      <c r="H119" s="110">
        <f t="shared" si="13"/>
        <v>0.33333333333333331</v>
      </c>
      <c r="I119" s="122">
        <v>2</v>
      </c>
      <c r="J119" s="70">
        <v>1</v>
      </c>
      <c r="K119" s="111">
        <f>H119*1/2</f>
        <v>0.16666666666666666</v>
      </c>
      <c r="L119" s="23">
        <v>12</v>
      </c>
    </row>
    <row r="120" spans="2:12">
      <c r="B120" s="40"/>
      <c r="C120">
        <v>4</v>
      </c>
      <c r="D120" s="112">
        <f>SUM(D116:D119)</f>
        <v>1.6666666666666665</v>
      </c>
      <c r="E120" s="1">
        <f t="shared" ref="E120:K120" si="14">SUM(E116:E119)</f>
        <v>10</v>
      </c>
      <c r="F120" s="1">
        <f t="shared" si="14"/>
        <v>4</v>
      </c>
      <c r="G120" s="112">
        <f t="shared" si="14"/>
        <v>0.5</v>
      </c>
      <c r="H120" s="112">
        <f t="shared" si="14"/>
        <v>0.33333333333333331</v>
      </c>
      <c r="I120" s="1">
        <f t="shared" si="14"/>
        <v>2</v>
      </c>
      <c r="J120" s="1">
        <f t="shared" si="14"/>
        <v>1</v>
      </c>
      <c r="K120" s="112">
        <f t="shared" si="14"/>
        <v>0.16666666666666666</v>
      </c>
      <c r="L120" s="23"/>
    </row>
    <row r="121" spans="2:12" ht="19.5" thickBot="1">
      <c r="B121" s="41"/>
      <c r="C121" s="26"/>
      <c r="D121" s="26"/>
      <c r="E121" s="26"/>
      <c r="F121" s="26"/>
      <c r="G121" s="26"/>
      <c r="H121" s="26"/>
      <c r="I121" s="26"/>
      <c r="J121" s="26"/>
      <c r="K121" s="26"/>
      <c r="L121" s="42"/>
    </row>
    <row r="122" spans="2:12" ht="19.5" thickBot="1"/>
    <row r="123" spans="2:12">
      <c r="B123" s="20" t="s">
        <v>294</v>
      </c>
      <c r="C123" s="21"/>
      <c r="D123" s="21"/>
      <c r="E123" s="21"/>
      <c r="F123" s="21"/>
      <c r="G123" s="21"/>
      <c r="H123" s="21" t="s">
        <v>295</v>
      </c>
      <c r="I123" s="21"/>
      <c r="J123" s="21"/>
      <c r="K123" s="21"/>
      <c r="L123" s="22"/>
    </row>
    <row r="124" spans="2:12">
      <c r="B124" s="40"/>
      <c r="D124" s="106" t="s">
        <v>298</v>
      </c>
      <c r="E124" s="67" t="s">
        <v>301</v>
      </c>
      <c r="F124" s="67" t="s">
        <v>302</v>
      </c>
      <c r="G124" s="107" t="s">
        <v>296</v>
      </c>
      <c r="H124" s="106" t="s">
        <v>298</v>
      </c>
      <c r="I124" s="67" t="s">
        <v>303</v>
      </c>
      <c r="J124" s="67" t="s">
        <v>304</v>
      </c>
      <c r="K124" s="107" t="s">
        <v>296</v>
      </c>
      <c r="L124" s="23" t="s">
        <v>84</v>
      </c>
    </row>
    <row r="125" spans="2:12">
      <c r="B125" s="40" t="s">
        <v>247</v>
      </c>
      <c r="C125" t="s">
        <v>246</v>
      </c>
      <c r="D125" s="108">
        <f>E125/6</f>
        <v>0.33333333333333331</v>
      </c>
      <c r="E125">
        <v>2</v>
      </c>
      <c r="F125">
        <v>1</v>
      </c>
      <c r="G125" s="109">
        <f>D125*1/6</f>
        <v>5.5555555555555552E-2</v>
      </c>
      <c r="H125" s="108">
        <f>I125/6</f>
        <v>0</v>
      </c>
      <c r="K125" s="109">
        <f>H125*1/6</f>
        <v>0</v>
      </c>
      <c r="L125" s="23">
        <v>3</v>
      </c>
    </row>
    <row r="126" spans="2:12">
      <c r="B126" s="40" t="s">
        <v>248</v>
      </c>
      <c r="C126" t="s">
        <v>251</v>
      </c>
      <c r="D126" s="108">
        <f t="shared" ref="D126:D128" si="15">E126/6</f>
        <v>0.33333333333333331</v>
      </c>
      <c r="E126">
        <v>2</v>
      </c>
      <c r="F126">
        <v>1</v>
      </c>
      <c r="G126" s="109">
        <f t="shared" ref="G126:G127" si="16">D126*1/6</f>
        <v>5.5555555555555552E-2</v>
      </c>
      <c r="H126" s="108">
        <f t="shared" ref="H126:H128" si="17">I126/6</f>
        <v>0</v>
      </c>
      <c r="K126" s="109">
        <f>H126*1/6</f>
        <v>0</v>
      </c>
      <c r="L126" s="23">
        <v>3</v>
      </c>
    </row>
    <row r="127" spans="2:12">
      <c r="B127" s="40" t="s">
        <v>252</v>
      </c>
      <c r="C127" t="s">
        <v>255</v>
      </c>
      <c r="D127" s="108">
        <f t="shared" si="15"/>
        <v>0.33333333333333331</v>
      </c>
      <c r="E127">
        <v>2</v>
      </c>
      <c r="F127">
        <v>1</v>
      </c>
      <c r="G127" s="109">
        <f t="shared" si="16"/>
        <v>5.5555555555555552E-2</v>
      </c>
      <c r="H127" s="108">
        <f t="shared" si="17"/>
        <v>0</v>
      </c>
      <c r="K127" s="109">
        <f>H127*1/6</f>
        <v>0</v>
      </c>
      <c r="L127" s="23">
        <v>3</v>
      </c>
    </row>
    <row r="128" spans="2:12">
      <c r="B128" s="40"/>
      <c r="C128" t="s">
        <v>256</v>
      </c>
      <c r="D128" s="110">
        <f t="shared" si="15"/>
        <v>0.66666666666666663</v>
      </c>
      <c r="E128" s="122">
        <v>4</v>
      </c>
      <c r="F128" s="70">
        <v>1</v>
      </c>
      <c r="G128" s="111">
        <f>D128*1/2</f>
        <v>0.33333333333333331</v>
      </c>
      <c r="H128" s="110">
        <f t="shared" si="17"/>
        <v>0.33333333333333331</v>
      </c>
      <c r="I128" s="122">
        <v>2</v>
      </c>
      <c r="J128" s="70">
        <v>1</v>
      </c>
      <c r="K128" s="111">
        <f>H128*1/2</f>
        <v>0.16666666666666666</v>
      </c>
      <c r="L128" s="23">
        <v>12</v>
      </c>
    </row>
    <row r="129" spans="2:12">
      <c r="B129" s="40"/>
      <c r="C129">
        <v>4</v>
      </c>
      <c r="D129" s="112">
        <f>SUM(D125:D128)</f>
        <v>1.6666666666666665</v>
      </c>
      <c r="E129" s="1">
        <f t="shared" ref="E129:K129" si="18">SUM(E125:E128)</f>
        <v>10</v>
      </c>
      <c r="F129" s="1">
        <f t="shared" si="18"/>
        <v>4</v>
      </c>
      <c r="G129" s="112">
        <f t="shared" si="18"/>
        <v>0.5</v>
      </c>
      <c r="H129" s="112">
        <f t="shared" si="18"/>
        <v>0.33333333333333331</v>
      </c>
      <c r="I129" s="1">
        <f t="shared" si="18"/>
        <v>2</v>
      </c>
      <c r="J129" s="1">
        <f t="shared" si="18"/>
        <v>1</v>
      </c>
      <c r="K129" s="112">
        <f t="shared" si="18"/>
        <v>0.16666666666666666</v>
      </c>
      <c r="L129" s="23"/>
    </row>
    <row r="130" spans="2:12" ht="19.5" thickBot="1">
      <c r="B130" s="41"/>
      <c r="C130" s="26"/>
      <c r="D130" s="26"/>
      <c r="E130" s="26"/>
      <c r="F130" s="26"/>
      <c r="G130" s="26"/>
      <c r="H130" s="26"/>
      <c r="I130" s="26"/>
      <c r="J130" s="26"/>
      <c r="K130" s="26"/>
      <c r="L130" s="4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AH79"/>
  <sheetViews>
    <sheetView zoomScale="40" zoomScaleNormal="40" workbookViewId="0">
      <selection activeCell="CC76" sqref="CC76"/>
    </sheetView>
  </sheetViews>
  <sheetFormatPr defaultRowHeight="18.75"/>
  <cols>
    <col min="4" max="4" width="15.125" bestFit="1" customWidth="1"/>
    <col min="34" max="34" width="8.875" customWidth="1"/>
  </cols>
  <sheetData>
    <row r="5" spans="4:8">
      <c r="E5" t="s">
        <v>402</v>
      </c>
      <c r="F5" t="s">
        <v>403</v>
      </c>
      <c r="G5" t="s">
        <v>404</v>
      </c>
    </row>
    <row r="6" spans="4:8">
      <c r="D6" t="s">
        <v>431</v>
      </c>
      <c r="E6">
        <v>426</v>
      </c>
      <c r="F6">
        <v>413</v>
      </c>
      <c r="G6" s="3">
        <v>0.44328824141519252</v>
      </c>
    </row>
    <row r="7" spans="4:8">
      <c r="D7" t="s">
        <v>432</v>
      </c>
      <c r="E7">
        <v>777</v>
      </c>
      <c r="F7">
        <v>535</v>
      </c>
      <c r="G7" s="3">
        <v>0.65294117647058825</v>
      </c>
      <c r="H7" s="3"/>
    </row>
    <row r="8" spans="4:8">
      <c r="D8" t="s">
        <v>429</v>
      </c>
      <c r="E8">
        <v>426</v>
      </c>
      <c r="F8">
        <v>413</v>
      </c>
      <c r="G8" s="3">
        <v>0.4863013698630137</v>
      </c>
      <c r="H8" s="3"/>
    </row>
    <row r="9" spans="4:8">
      <c r="D9" t="s">
        <v>430</v>
      </c>
      <c r="E9">
        <v>585</v>
      </c>
      <c r="F9">
        <v>450</v>
      </c>
      <c r="G9" s="3">
        <v>0.58617234468937873</v>
      </c>
      <c r="H9" s="3"/>
    </row>
    <row r="17" spans="3:21">
      <c r="U17" t="s">
        <v>405</v>
      </c>
    </row>
    <row r="26" spans="3:21" ht="19.5" thickBot="1"/>
    <row r="27" spans="3:21" ht="24.75" thickTop="1">
      <c r="C27" s="188" t="s">
        <v>391</v>
      </c>
      <c r="D27" s="12"/>
      <c r="J27" s="190"/>
      <c r="P27" t="s">
        <v>416</v>
      </c>
      <c r="Q27" t="s">
        <v>416</v>
      </c>
    </row>
    <row r="28" spans="3:21" ht="19.5" thickBot="1">
      <c r="E28" s="153" t="s">
        <v>372</v>
      </c>
      <c r="F28" s="223" t="s">
        <v>76</v>
      </c>
      <c r="G28" s="79"/>
      <c r="H28" s="224" t="s">
        <v>78</v>
      </c>
      <c r="J28" s="191"/>
      <c r="K28" t="s">
        <v>413</v>
      </c>
      <c r="L28">
        <v>318</v>
      </c>
      <c r="M28">
        <v>119</v>
      </c>
      <c r="N28" s="3">
        <f>L28/(L28+M29)</f>
        <v>0.8457446808510638</v>
      </c>
      <c r="O28" s="3">
        <f>L28/(L28+M30)</f>
        <v>0.78908188585607941</v>
      </c>
      <c r="P28" s="3"/>
      <c r="Q28" s="3"/>
    </row>
    <row r="29" spans="3:21" ht="37.5">
      <c r="C29" s="187" t="s">
        <v>397</v>
      </c>
      <c r="D29" s="140" t="s">
        <v>381</v>
      </c>
      <c r="E29" s="175">
        <v>60</v>
      </c>
      <c r="F29" s="176">
        <v>243</v>
      </c>
      <c r="G29" s="183"/>
      <c r="H29" s="199">
        <v>89</v>
      </c>
      <c r="J29" s="191"/>
      <c r="K29" t="s">
        <v>414</v>
      </c>
      <c r="L29">
        <v>159</v>
      </c>
      <c r="M29">
        <v>58</v>
      </c>
      <c r="N29" s="3">
        <f>L29/(L29+M28)</f>
        <v>0.57194244604316546</v>
      </c>
      <c r="O29" s="3">
        <f>(L29+L30)/((L29+L30)+M28)</f>
        <v>0.7468085106382979</v>
      </c>
      <c r="P29" s="3"/>
      <c r="Q29" s="3"/>
    </row>
    <row r="30" spans="3:21" ht="38.25" thickBot="1">
      <c r="D30" s="141" t="s">
        <v>382</v>
      </c>
      <c r="E30" s="178">
        <v>21</v>
      </c>
      <c r="F30" s="179">
        <v>75</v>
      </c>
      <c r="G30" s="183"/>
      <c r="H30" s="200">
        <v>30</v>
      </c>
      <c r="J30" s="191"/>
      <c r="K30" t="s">
        <v>415</v>
      </c>
      <c r="L30">
        <v>192</v>
      </c>
      <c r="M30">
        <v>85</v>
      </c>
      <c r="N30" s="3">
        <f>L30/(L30+M28)</f>
        <v>0.61736334405144699</v>
      </c>
      <c r="O30" s="3"/>
      <c r="P30" s="3"/>
      <c r="Q30" s="3"/>
    </row>
    <row r="31" spans="3:21">
      <c r="D31" s="54" t="s">
        <v>392</v>
      </c>
      <c r="E31" s="156">
        <v>81</v>
      </c>
      <c r="F31" s="156">
        <v>318</v>
      </c>
      <c r="G31" s="219"/>
      <c r="H31" s="201">
        <v>119</v>
      </c>
      <c r="J31" s="191"/>
    </row>
    <row r="32" spans="3:21">
      <c r="D32" s="54" t="s">
        <v>371</v>
      </c>
      <c r="E32" s="181"/>
      <c r="F32" s="182" t="e">
        <f>F31/$D$53</f>
        <v>#DIV/0!</v>
      </c>
      <c r="G32" s="184"/>
      <c r="H32" s="202">
        <v>4.4074074074074074</v>
      </c>
      <c r="J32" s="191"/>
    </row>
    <row r="34" spans="3:34" ht="19.5" thickBot="1"/>
    <row r="35" spans="3:34" ht="24.75" thickTop="1">
      <c r="C35" s="188" t="s">
        <v>393</v>
      </c>
      <c r="J35" s="190"/>
    </row>
    <row r="36" spans="3:34" ht="19.5" thickBot="1">
      <c r="E36" s="153" t="s">
        <v>372</v>
      </c>
      <c r="F36" s="155" t="s">
        <v>76</v>
      </c>
      <c r="G36" s="220"/>
      <c r="H36" s="205" t="s">
        <v>78</v>
      </c>
      <c r="J36" s="191"/>
    </row>
    <row r="37" spans="3:34" ht="72">
      <c r="C37" s="189" t="s">
        <v>396</v>
      </c>
      <c r="D37" s="39" t="s">
        <v>137</v>
      </c>
      <c r="E37" s="167">
        <v>36</v>
      </c>
      <c r="F37" s="167">
        <v>159</v>
      </c>
      <c r="G37" s="221"/>
      <c r="H37" s="208">
        <v>58</v>
      </c>
      <c r="J37" s="191"/>
    </row>
    <row r="38" spans="3:34" ht="38.25" thickBot="1">
      <c r="D38" s="169" t="s">
        <v>385</v>
      </c>
      <c r="E38" s="170">
        <v>51</v>
      </c>
      <c r="F38" s="170">
        <v>192</v>
      </c>
      <c r="G38" s="221"/>
      <c r="H38" s="209">
        <v>85</v>
      </c>
      <c r="J38" s="191"/>
    </row>
    <row r="39" spans="3:34">
      <c r="D39" s="79" t="s">
        <v>394</v>
      </c>
      <c r="E39" s="162">
        <v>87</v>
      </c>
      <c r="F39" s="162">
        <v>351</v>
      </c>
      <c r="G39" s="222"/>
      <c r="H39" s="210">
        <v>143</v>
      </c>
      <c r="J39" s="191"/>
    </row>
    <row r="40" spans="3:34">
      <c r="D40" s="79" t="s">
        <v>371</v>
      </c>
      <c r="E40" s="1"/>
      <c r="F40" s="113" t="e">
        <f>F39/$D$72</f>
        <v>#DIV/0!</v>
      </c>
      <c r="G40" s="164"/>
      <c r="H40" s="211">
        <v>4.931034482758621</v>
      </c>
      <c r="J40" s="191"/>
    </row>
    <row r="45" spans="3:34">
      <c r="I45" t="s">
        <v>417</v>
      </c>
      <c r="J45" t="s">
        <v>417</v>
      </c>
    </row>
    <row r="46" spans="3:34">
      <c r="D46" t="s">
        <v>418</v>
      </c>
      <c r="E46">
        <v>318</v>
      </c>
      <c r="F46">
        <v>119</v>
      </c>
      <c r="G46">
        <v>0.8457446808510638</v>
      </c>
      <c r="H46">
        <v>0.78908188585607941</v>
      </c>
    </row>
    <row r="47" spans="3:34">
      <c r="D47" t="s">
        <v>419</v>
      </c>
      <c r="E47">
        <v>159</v>
      </c>
      <c r="F47">
        <v>58</v>
      </c>
      <c r="G47">
        <v>0.57194244604316546</v>
      </c>
      <c r="H47">
        <v>0.7468085106382979</v>
      </c>
      <c r="AE47" t="s">
        <v>424</v>
      </c>
      <c r="AF47" t="s">
        <v>425</v>
      </c>
      <c r="AG47" t="s">
        <v>439</v>
      </c>
      <c r="AH47" t="s">
        <v>441</v>
      </c>
    </row>
    <row r="48" spans="3:34">
      <c r="D48" t="s">
        <v>420</v>
      </c>
      <c r="E48">
        <v>192</v>
      </c>
      <c r="F48">
        <v>85</v>
      </c>
      <c r="G48">
        <v>0.61736334405144699</v>
      </c>
      <c r="AD48" t="s">
        <v>437</v>
      </c>
      <c r="AE48">
        <v>106</v>
      </c>
      <c r="AF48">
        <v>119</v>
      </c>
      <c r="AG48" s="3">
        <f>AE48/(AE48+AF49)</f>
        <v>0.64634146341463417</v>
      </c>
      <c r="AH48" s="3">
        <f>(AE48-((AE48*0.07)/2))/((AF49-(AF49*0.89)/2)+(AE48-((AE48*0.07)/2)))</f>
        <v>0.7606335514574657</v>
      </c>
    </row>
    <row r="49" spans="4:34">
      <c r="AD49" t="s">
        <v>433</v>
      </c>
      <c r="AE49">
        <v>53</v>
      </c>
      <c r="AF49">
        <v>58</v>
      </c>
      <c r="AG49" s="3">
        <f>AE49/(AE49+AF48)</f>
        <v>0.30813953488372092</v>
      </c>
      <c r="AH49" s="3">
        <f>(AE49-(AE49*0.89)/2)/((AF48-(AF48*0.07)/2)+(AE49-(AE49*0.89)/2))</f>
        <v>0.20391681109185442</v>
      </c>
    </row>
    <row r="50" spans="4:34">
      <c r="E50" t="s">
        <v>424</v>
      </c>
      <c r="F50" t="s">
        <v>425</v>
      </c>
      <c r="G50" t="s">
        <v>426</v>
      </c>
      <c r="H50" t="s">
        <v>428</v>
      </c>
      <c r="K50" t="s">
        <v>424</v>
      </c>
      <c r="L50" t="s">
        <v>425</v>
      </c>
      <c r="M50" t="s">
        <v>426</v>
      </c>
      <c r="N50" t="s">
        <v>428</v>
      </c>
    </row>
    <row r="51" spans="4:34">
      <c r="D51" t="s">
        <v>418</v>
      </c>
      <c r="E51">
        <v>318</v>
      </c>
      <c r="F51">
        <v>119</v>
      </c>
      <c r="G51" s="3">
        <f>E51/(E51+F52)</f>
        <v>0.8457446808510638</v>
      </c>
      <c r="H51" s="3">
        <f>E51/((F52/2)+E51)</f>
        <v>0.91642651296829969</v>
      </c>
      <c r="J51" t="s">
        <v>418</v>
      </c>
      <c r="K51">
        <v>318</v>
      </c>
      <c r="L51">
        <v>119</v>
      </c>
      <c r="M51" s="3">
        <f>K51/(K51+(L52*3))</f>
        <v>0.64634146341463417</v>
      </c>
      <c r="N51" s="3">
        <f>K51/(((L52*3)/2)+K51)</f>
        <v>0.78518518518518521</v>
      </c>
    </row>
    <row r="52" spans="4:34">
      <c r="D52" t="s">
        <v>419</v>
      </c>
      <c r="E52">
        <v>159</v>
      </c>
      <c r="F52">
        <v>58</v>
      </c>
      <c r="G52" s="3">
        <f>E52/(E52+F51)</f>
        <v>0.57194244604316546</v>
      </c>
      <c r="H52" s="3">
        <f>(E52/2)/((E52/2)+F51)</f>
        <v>0.40050377833753148</v>
      </c>
      <c r="J52" t="s">
        <v>419</v>
      </c>
      <c r="K52">
        <v>159</v>
      </c>
      <c r="L52">
        <v>58</v>
      </c>
      <c r="M52" s="3">
        <f>K52/(K52+(L51*3))</f>
        <v>0.30813953488372092</v>
      </c>
      <c r="N52" s="3">
        <f>(K52/2)/((K52/2)+(L51*3))</f>
        <v>0.18213058419243985</v>
      </c>
    </row>
    <row r="53" spans="4:34">
      <c r="K53" t="s">
        <v>426</v>
      </c>
      <c r="L53" t="s">
        <v>427</v>
      </c>
    </row>
    <row r="54" spans="4:34">
      <c r="G54" t="s">
        <v>426</v>
      </c>
      <c r="H54" t="s">
        <v>428</v>
      </c>
      <c r="J54" t="s">
        <v>418</v>
      </c>
      <c r="K54" s="3">
        <v>0.64634146341463417</v>
      </c>
      <c r="L54" s="3">
        <v>0.78518518518518521</v>
      </c>
    </row>
    <row r="55" spans="4:34">
      <c r="D55" t="s">
        <v>418</v>
      </c>
      <c r="E55">
        <v>318</v>
      </c>
      <c r="F55">
        <v>119</v>
      </c>
      <c r="G55" s="3">
        <f>E55/(E55+F56)</f>
        <v>0.78908188585607941</v>
      </c>
      <c r="H55" s="3">
        <f>E55/((F56/2)+E55)</f>
        <v>0.88210818307905692</v>
      </c>
      <c r="J55" t="s">
        <v>419</v>
      </c>
      <c r="K55" s="3">
        <v>0.30813953488372092</v>
      </c>
      <c r="L55" s="3">
        <v>0.18213058419243985</v>
      </c>
    </row>
    <row r="56" spans="4:34">
      <c r="D56" t="s">
        <v>421</v>
      </c>
      <c r="E56">
        <v>192</v>
      </c>
      <c r="F56">
        <v>85</v>
      </c>
      <c r="G56" s="3">
        <f>E56/(E56+F55)</f>
        <v>0.61736334405144699</v>
      </c>
      <c r="H56" s="3">
        <f>(E56/2)/((E56/2)+F55)</f>
        <v>0.44651162790697674</v>
      </c>
    </row>
    <row r="57" spans="4:34">
      <c r="M57" t="s">
        <v>426</v>
      </c>
      <c r="N57" t="s">
        <v>428</v>
      </c>
    </row>
    <row r="58" spans="4:34">
      <c r="G58" t="s">
        <v>426</v>
      </c>
      <c r="H58" t="s">
        <v>428</v>
      </c>
      <c r="J58" t="s">
        <v>418</v>
      </c>
      <c r="K58">
        <v>318</v>
      </c>
      <c r="L58">
        <v>119</v>
      </c>
      <c r="M58" s="3">
        <f>K58/(K58+(L59*3))</f>
        <v>0.55497382198952883</v>
      </c>
      <c r="N58" s="3">
        <f>K58/(((L59*3)/2)+K58)</f>
        <v>0.71380471380471378</v>
      </c>
    </row>
    <row r="59" spans="4:34">
      <c r="D59" t="s">
        <v>418</v>
      </c>
      <c r="E59">
        <v>318</v>
      </c>
      <c r="F59">
        <v>119</v>
      </c>
      <c r="G59" s="3">
        <f>E59/(E59+F60)</f>
        <v>0.68980477223427328</v>
      </c>
      <c r="H59" s="3">
        <f>E59/((F60/2)+E59)</f>
        <v>0.81643132220795889</v>
      </c>
      <c r="J59" t="s">
        <v>421</v>
      </c>
      <c r="K59">
        <v>192</v>
      </c>
      <c r="L59">
        <v>85</v>
      </c>
      <c r="M59" s="3">
        <f>K59/(K59+(L58*3))</f>
        <v>0.34972677595628415</v>
      </c>
      <c r="N59" s="3">
        <f>(K59/2)/((K59/2)+(L58*3))</f>
        <v>0.2119205298013245</v>
      </c>
    </row>
    <row r="60" spans="4:34">
      <c r="D60" t="s">
        <v>423</v>
      </c>
      <c r="E60">
        <v>351</v>
      </c>
      <c r="F60">
        <v>143</v>
      </c>
      <c r="G60" s="3">
        <f>E60/(E60+F59)</f>
        <v>0.7468085106382979</v>
      </c>
      <c r="H60" s="3">
        <f>(E60/2)/((E60/2)+F59)</f>
        <v>0.59592529711375208</v>
      </c>
      <c r="K60" t="s">
        <v>426</v>
      </c>
      <c r="L60" t="s">
        <v>427</v>
      </c>
    </row>
    <row r="61" spans="4:34">
      <c r="J61" t="s">
        <v>418</v>
      </c>
      <c r="K61" s="3">
        <v>0.55497382198952883</v>
      </c>
      <c r="L61" s="3">
        <v>0.71380471380471378</v>
      </c>
    </row>
    <row r="62" spans="4:34">
      <c r="E62" t="s">
        <v>426</v>
      </c>
      <c r="F62" t="s">
        <v>427</v>
      </c>
      <c r="J62" t="s">
        <v>420</v>
      </c>
      <c r="K62" s="3">
        <v>0.34972677595628415</v>
      </c>
      <c r="L62" s="3">
        <v>0.2119205298013245</v>
      </c>
      <c r="AG62" t="s">
        <v>438</v>
      </c>
      <c r="AH62" t="s">
        <v>440</v>
      </c>
    </row>
    <row r="63" spans="4:34">
      <c r="D63" t="s">
        <v>418</v>
      </c>
      <c r="E63" s="3">
        <v>0.78908188585607941</v>
      </c>
      <c r="F63" s="3">
        <v>0.88210818307905692</v>
      </c>
      <c r="AD63" t="s">
        <v>436</v>
      </c>
      <c r="AE63">
        <v>106</v>
      </c>
      <c r="AF63">
        <v>119</v>
      </c>
      <c r="AG63" s="3">
        <f>AE63/(AE63+AF64)</f>
        <v>0.55497382198952883</v>
      </c>
      <c r="AH63" s="3">
        <f>(AE63-((AE63*0.07)/2))/((AF64-(AF64*0.89)/2)+(AE63-((AE63*0.07)/2)))</f>
        <v>0.68437426822332992</v>
      </c>
    </row>
    <row r="64" spans="4:34">
      <c r="D64" t="s">
        <v>420</v>
      </c>
      <c r="E64" s="3">
        <v>0.61736334405144699</v>
      </c>
      <c r="F64" s="3">
        <v>0.44651162790697674</v>
      </c>
      <c r="M64" t="s">
        <v>426</v>
      </c>
      <c r="N64" t="s">
        <v>428</v>
      </c>
      <c r="AD64" t="s">
        <v>434</v>
      </c>
      <c r="AE64">
        <v>64</v>
      </c>
      <c r="AF64">
        <v>85</v>
      </c>
      <c r="AG64" s="3">
        <f>AE64/(AE64+AF63)</f>
        <v>0.34972677595628415</v>
      </c>
      <c r="AH64" s="3">
        <f>(AE64-(AE64*0.89)/2)/((AF63-(AF63*0.07)/2)+(AE64-(AE64*0.89)/2))</f>
        <v>0.23624089654484387</v>
      </c>
    </row>
    <row r="65" spans="4:34">
      <c r="J65" t="s">
        <v>418</v>
      </c>
      <c r="K65">
        <v>318</v>
      </c>
      <c r="L65">
        <v>119</v>
      </c>
      <c r="M65" s="3">
        <f>K65/(K65+(L66*3))</f>
        <v>0.42570281124497994</v>
      </c>
      <c r="N65" s="3">
        <f>K65/(((L66*3)/2)+K65)</f>
        <v>0.59718309859154928</v>
      </c>
    </row>
    <row r="66" spans="4:34">
      <c r="E66" t="s">
        <v>426</v>
      </c>
      <c r="F66" t="s">
        <v>427</v>
      </c>
      <c r="J66" t="s">
        <v>423</v>
      </c>
      <c r="K66">
        <v>351</v>
      </c>
      <c r="L66">
        <v>143</v>
      </c>
      <c r="M66" s="3">
        <f>K66/(K66+(L65*3))</f>
        <v>0.49576271186440679</v>
      </c>
      <c r="N66" s="3">
        <f>(K66/2)/((K66/2)+(L65*3))</f>
        <v>0.3295774647887324</v>
      </c>
    </row>
    <row r="67" spans="4:34">
      <c r="D67" t="s">
        <v>418</v>
      </c>
      <c r="E67" s="3">
        <v>0.68980477223427328</v>
      </c>
      <c r="F67" s="3">
        <v>0.81643132220795889</v>
      </c>
    </row>
    <row r="68" spans="4:34">
      <c r="D68" t="s">
        <v>422</v>
      </c>
      <c r="E68" s="3">
        <v>0.7468085106382979</v>
      </c>
      <c r="F68" s="3">
        <v>0.59592529711375208</v>
      </c>
      <c r="K68" t="s">
        <v>426</v>
      </c>
      <c r="L68" t="s">
        <v>427</v>
      </c>
    </row>
    <row r="69" spans="4:34">
      <c r="J69" t="s">
        <v>418</v>
      </c>
      <c r="K69" s="3">
        <v>0.42570281124497994</v>
      </c>
      <c r="L69" s="3">
        <v>0.59718309859154928</v>
      </c>
    </row>
    <row r="70" spans="4:34">
      <c r="J70" t="s">
        <v>422</v>
      </c>
      <c r="K70" s="3">
        <v>0.49576271186440679</v>
      </c>
      <c r="L70" s="3">
        <v>0.3295774647887324</v>
      </c>
    </row>
    <row r="77" spans="4:34">
      <c r="AG77" t="s">
        <v>438</v>
      </c>
      <c r="AH77" t="s">
        <v>440</v>
      </c>
    </row>
    <row r="78" spans="4:34">
      <c r="AD78" t="s">
        <v>436</v>
      </c>
      <c r="AE78">
        <v>106</v>
      </c>
      <c r="AF78">
        <v>119</v>
      </c>
      <c r="AG78" s="3">
        <f>AE78/(AE78+(AF79))</f>
        <v>0.42570281124497994</v>
      </c>
      <c r="AH78" s="3">
        <f>(AE78-((AE78*0.11)/2))/((AF79-(AF79*0.89)/2)+(AE78-((AE78*0.11)/2)))</f>
        <v>0.55794134848358257</v>
      </c>
    </row>
    <row r="79" spans="4:34">
      <c r="AD79" t="s">
        <v>435</v>
      </c>
      <c r="AE79">
        <v>117</v>
      </c>
      <c r="AF79">
        <v>143</v>
      </c>
      <c r="AG79" s="3">
        <f>AE79/(AE79+(AF78))</f>
        <v>0.49576271186440679</v>
      </c>
      <c r="AH79" s="3">
        <f>(AE79-(AE79*0.89)/2)/((AF78-(AF78*0.11)/2)+(AE79-(AE79*0.89)/2))</f>
        <v>0.36605783866057845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CRT解析</vt:lpstr>
      <vt:lpstr>Counter Total</vt:lpstr>
      <vt:lpstr>ドイツ軍</vt:lpstr>
      <vt:lpstr>ソビエト連邦</vt:lpstr>
      <vt:lpstr>Artillery Power</vt:lpstr>
      <vt:lpstr>戦況支配率</vt:lpstr>
      <vt:lpstr>ソビエト連邦!Print_Area</vt:lpstr>
      <vt:lpstr>ドイツ軍!Print_Area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PANZER BATTLES</dc:title>
  <dc:creator>小林三佐</dc:creator>
  <cp:lastModifiedBy>youland</cp:lastModifiedBy>
  <cp:lastPrinted>2023-06-08T23:13:38Z</cp:lastPrinted>
  <dcterms:created xsi:type="dcterms:W3CDTF">2015-06-05T18:19:34Z</dcterms:created>
  <dcterms:modified xsi:type="dcterms:W3CDTF">2023-07-09T20:49:50Z</dcterms:modified>
</cp:coreProperties>
</file>